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<sst xmlns="http://schemas.openxmlformats.org/spreadsheetml/2006/main" count="205" uniqueCount="52">
  <si>
    <t>MTW MULTI-TURN WORM GEARBOX SIZING CHART</t>
  </si>
  <si>
    <t>Output torque</t>
  </si>
  <si>
    <t>Unit</t>
  </si>
  <si>
    <t>Nom</t>
  </si>
  <si>
    <t>Max input</t>
  </si>
  <si>
    <t>Mech</t>
  </si>
  <si>
    <t>Exact</t>
  </si>
  <si>
    <t>Max hub</t>
  </si>
  <si>
    <t>Approx</t>
  </si>
  <si>
    <t>Stall</t>
  </si>
  <si>
    <t>SPUR</t>
  </si>
  <si>
    <t>WORM</t>
  </si>
  <si>
    <t>BASIC</t>
  </si>
  <si>
    <t>NEW</t>
  </si>
  <si>
    <t>(motorised)*</t>
  </si>
  <si>
    <t>size</t>
  </si>
  <si>
    <t>ratio</t>
  </si>
  <si>
    <t>torque</t>
  </si>
  <si>
    <t>advan-</t>
  </si>
  <si>
    <t>bore</t>
  </si>
  <si>
    <t>weight</t>
  </si>
  <si>
    <t>EFF.</t>
  </si>
  <si>
    <t>RATIO</t>
  </si>
  <si>
    <t>FACTOR</t>
  </si>
  <si>
    <t>lbsin</t>
  </si>
  <si>
    <t>lbsft</t>
  </si>
  <si>
    <t>Nm</t>
  </si>
  <si>
    <t>tage</t>
  </si>
  <si>
    <t>mm</t>
  </si>
  <si>
    <t>ins</t>
  </si>
  <si>
    <t>kg</t>
  </si>
  <si>
    <t>MTW3</t>
  </si>
  <si>
    <t>1¾</t>
  </si>
  <si>
    <t>MTW4</t>
  </si>
  <si>
    <t>2½</t>
  </si>
  <si>
    <t>MTW5</t>
  </si>
  <si>
    <t>MTW6</t>
  </si>
  <si>
    <t>MTW7</t>
  </si>
  <si>
    <t>* For handwind only</t>
  </si>
  <si>
    <t>The rated output torques can be increased by 1.5 for derivatives of 40:1 ratios and by 1.3 for derivatives</t>
  </si>
  <si>
    <t>of 60:1 and 70:1 ratios.</t>
  </si>
  <si>
    <t>MTW8</t>
  </si>
  <si>
    <t>MTW9</t>
  </si>
  <si>
    <t>MTW10</t>
  </si>
  <si>
    <t>MTW11</t>
  </si>
  <si>
    <r>
      <t xml:space="preserve">* For handwind only </t>
    </r>
    <r>
      <rPr>
        <sz val="10"/>
        <rFont val="Arial"/>
        <family val="0"/>
      </rPr>
      <t>The rated output torques can be increased by 1.3 for derivatives of 60:1 ratios.</t>
    </r>
  </si>
  <si>
    <t>MTW12</t>
  </si>
  <si>
    <t>MTW13</t>
  </si>
  <si>
    <t>MTW12/IR4</t>
  </si>
  <si>
    <t>MTW12/IR4/AS5</t>
  </si>
  <si>
    <t>MTW13/IR4</t>
  </si>
  <si>
    <t>MTW13/IR4/AS6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</si>
</sst>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/>
    </xf>
    <xf numFmtId="12" fontId="2" fillId="0" borderId="2" xfId="0" applyNumberFormat="1" applyFont="1" applyBorder="1" applyAlignment="1" quotePrefix="1">
      <alignment horizontal="right" vertical="center"/>
    </xf>
    <xf numFmtId="0" fontId="2" fillId="0" borderId="3" xfId="0" applyFont="1" applyBorder="1" applyAlignment="1">
      <alignment horizontal="right" vertical="center"/>
    </xf>
    <xf numFmtId="1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1" fontId="2" fillId="0" borderId="3" xfId="0" applyNumberFormat="1" applyFont="1" applyBorder="1" applyAlignment="1">
      <alignment horizontal="right" vertical="center"/>
    </xf>
    <xf numFmtId="12" fontId="2" fillId="0" borderId="3" xfId="0" applyNumberFormat="1" applyFont="1" applyBorder="1" applyAlignment="1" quotePrefix="1">
      <alignment horizontal="right" vertical="center"/>
    </xf>
    <xf numFmtId="12" fontId="0" fillId="0" borderId="0" xfId="0" applyNumberFormat="1" applyBorder="1" applyAlignment="1" quotePrefix="1">
      <alignment horizontal="right" vertical="center"/>
    </xf>
    <xf numFmtId="0" fontId="2" fillId="0" borderId="3" xfId="0" applyFont="1" applyFill="1" applyBorder="1" applyAlignment="1" quotePrefix="1">
      <alignment horizontal="right" vertical="center"/>
    </xf>
    <xf numFmtId="0" fontId="0" fillId="0" borderId="0" xfId="0" applyBorder="1" applyAlignment="1" quotePrefix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1" fontId="0" fillId="2" borderId="3" xfId="0" applyNumberFormat="1" applyFill="1" applyBorder="1" applyAlignment="1">
      <alignment horizontal="right" vertical="center"/>
    </xf>
    <xf numFmtId="1" fontId="0" fillId="2" borderId="0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2" fontId="0" fillId="2" borderId="3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1" fontId="2" fillId="2" borderId="3" xfId="0" applyNumberFormat="1" applyFont="1" applyFill="1" applyBorder="1" applyAlignment="1">
      <alignment horizontal="right" vertical="center"/>
    </xf>
    <xf numFmtId="164" fontId="0" fillId="2" borderId="3" xfId="0" applyNumberFormat="1" applyFill="1" applyBorder="1" applyAlignment="1">
      <alignment horizontal="right" vertical="center"/>
    </xf>
    <xf numFmtId="0" fontId="2" fillId="2" borderId="3" xfId="0" applyFont="1" applyFill="1" applyBorder="1" applyAlignment="1" quotePrefix="1">
      <alignment horizontal="right" vertical="center"/>
    </xf>
    <xf numFmtId="0" fontId="0" fillId="2" borderId="0" xfId="0" applyFill="1" applyBorder="1" applyAlignment="1" quotePrefix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1" fontId="0" fillId="2" borderId="2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2" fontId="0" fillId="2" borderId="2" xfId="0" applyNumberFormat="1" applyFill="1" applyBorder="1" applyAlignment="1">
      <alignment horizontal="right" vertical="center"/>
    </xf>
    <xf numFmtId="1" fontId="2" fillId="2" borderId="2" xfId="0" applyNumberFormat="1" applyFont="1" applyFill="1" applyBorder="1" applyAlignment="1">
      <alignment horizontal="right" vertical="center"/>
    </xf>
    <xf numFmtId="164" fontId="0" fillId="2" borderId="2" xfId="0" applyNumberFormat="1" applyFill="1" applyBorder="1" applyAlignment="1">
      <alignment horizontal="right" vertical="center"/>
    </xf>
    <xf numFmtId="0" fontId="2" fillId="2" borderId="2" xfId="0" applyFont="1" applyFill="1" applyBorder="1" applyAlignment="1" quotePrefix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" fontId="2" fillId="2" borderId="0" xfId="0" applyNumberFormat="1" applyFont="1" applyFill="1" applyBorder="1" applyAlignment="1">
      <alignment/>
    </xf>
    <xf numFmtId="164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2" fontId="0" fillId="0" borderId="0" xfId="0" applyNumberFormat="1" applyBorder="1" applyAlignment="1">
      <alignment horizontal="right" vertical="center"/>
    </xf>
    <xf numFmtId="2" fontId="0" fillId="2" borderId="0" xfId="0" applyNumberFormat="1" applyFill="1" applyBorder="1" applyAlignment="1">
      <alignment horizontal="right" vertical="center"/>
    </xf>
    <xf numFmtId="1" fontId="2" fillId="0" borderId="3" xfId="0" applyNumberFormat="1" applyFont="1" applyBorder="1" applyAlignment="1" quotePrefix="1">
      <alignment horizontal="right" vertical="center"/>
    </xf>
    <xf numFmtId="1" fontId="2" fillId="0" borderId="2" xfId="0" applyNumberFormat="1" applyFont="1" applyBorder="1" applyAlignment="1" quotePrefix="1">
      <alignment horizontal="right" vertical="center"/>
    </xf>
    <xf numFmtId="0" fontId="0" fillId="2" borderId="3" xfId="0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2" xfId="0" applyFill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 vertical="center"/>
    </xf>
    <xf numFmtId="1" fontId="0" fillId="2" borderId="4" xfId="0" applyNumberFormat="1" applyFill="1" applyBorder="1" applyAlignment="1">
      <alignment horizontal="right" vertical="center"/>
    </xf>
    <xf numFmtId="1" fontId="0" fillId="0" borderId="3" xfId="0" applyNumberForma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1" fontId="0" fillId="0" borderId="3" xfId="0" applyNumberFormat="1" applyFill="1" applyBorder="1" applyAlignment="1">
      <alignment horizontal="right" vertical="center"/>
    </xf>
    <xf numFmtId="0" fontId="2" fillId="2" borderId="3" xfId="0" applyFont="1" applyFill="1" applyBorder="1" applyAlignment="1" quotePrefix="1">
      <alignment horizontal="right"/>
    </xf>
    <xf numFmtId="0" fontId="2" fillId="0" borderId="3" xfId="0" applyFont="1" applyFill="1" applyBorder="1" applyAlignment="1" quotePrefix="1">
      <alignment horizontal="right"/>
    </xf>
    <xf numFmtId="0" fontId="2" fillId="2" borderId="4" xfId="0" applyFont="1" applyFill="1" applyBorder="1" applyAlignment="1" quotePrefix="1">
      <alignment horizontal="right"/>
    </xf>
    <xf numFmtId="0" fontId="0" fillId="2" borderId="3" xfId="0" applyFont="1" applyFill="1" applyBorder="1" applyAlignment="1" quotePrefix="1">
      <alignment horizontal="right"/>
    </xf>
    <xf numFmtId="0" fontId="0" fillId="0" borderId="3" xfId="0" applyFont="1" applyFill="1" applyBorder="1" applyAlignment="1" quotePrefix="1">
      <alignment horizontal="right"/>
    </xf>
    <xf numFmtId="0" fontId="0" fillId="2" borderId="4" xfId="0" applyFont="1" applyFill="1" applyBorder="1" applyAlignment="1" quotePrefix="1">
      <alignment horizontal="right" vertical="center"/>
    </xf>
    <xf numFmtId="1" fontId="0" fillId="2" borderId="4" xfId="0" applyNumberFormat="1" applyFill="1" applyBorder="1" applyAlignment="1">
      <alignment horizontal="right"/>
    </xf>
    <xf numFmtId="0" fontId="0" fillId="2" borderId="3" xfId="0" applyNumberFormat="1" applyFont="1" applyFill="1" applyBorder="1" applyAlignment="1" quotePrefix="1">
      <alignment horizontal="right"/>
    </xf>
    <xf numFmtId="0" fontId="2" fillId="2" borderId="3" xfId="0" applyNumberFormat="1" applyFont="1" applyFill="1" applyBorder="1" applyAlignment="1" quotePrefix="1">
      <alignment horizontal="right"/>
    </xf>
    <xf numFmtId="1" fontId="2" fillId="2" borderId="3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2" fontId="0" fillId="2" borderId="4" xfId="0" applyNumberForma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showGridLines="0" tabSelected="1" workbookViewId="0" topLeftCell="A1">
      <selection activeCell="L16" sqref="L16"/>
    </sheetView>
  </sheetViews>
  <sheetFormatPr defaultColWidth="9.140625" defaultRowHeight="12.75"/>
  <cols>
    <col min="1" max="1" width="7.7109375" style="6" customWidth="1"/>
    <col min="2" max="2" width="6.7109375" style="6" customWidth="1"/>
    <col min="3" max="3" width="6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6" customWidth="1"/>
    <col min="10" max="10" width="5.7109375" style="1" customWidth="1"/>
    <col min="11" max="11" width="1.7109375" style="1" customWidth="1"/>
    <col min="12" max="12" width="6.7109375" style="1" customWidth="1"/>
    <col min="13" max="13" width="1.7109375" style="1" customWidth="1"/>
    <col min="14" max="14" width="6.57421875" style="1" customWidth="1"/>
    <col min="15" max="15" width="1.7109375" style="1" customWidth="1"/>
    <col min="16" max="16" width="4.7109375" style="1" customWidth="1"/>
    <col min="17" max="17" width="4.7109375" style="6" customWidth="1"/>
    <col min="18" max="18" width="1.7109375" style="1" customWidth="1"/>
    <col min="19" max="19" width="6.7109375" style="1" customWidth="1"/>
    <col min="20" max="20" width="1.7109375" style="1" hidden="1" customWidth="1"/>
    <col min="21" max="21" width="7.7109375" style="1" hidden="1" customWidth="1"/>
    <col min="22" max="22" width="6.7109375" style="0" hidden="1" customWidth="1"/>
    <col min="23" max="26" width="0" style="0" hidden="1" customWidth="1"/>
  </cols>
  <sheetData>
    <row r="1" spans="1:15" ht="18">
      <c r="A1" s="5" t="s">
        <v>0</v>
      </c>
      <c r="B1"/>
      <c r="C1"/>
      <c r="D1" s="5"/>
      <c r="E1" s="4"/>
      <c r="F1" s="4"/>
      <c r="G1" s="4"/>
      <c r="N1" s="4"/>
      <c r="O1" s="4"/>
    </row>
    <row r="2" ht="13.5" thickBot="1">
      <c r="A2"/>
    </row>
    <row r="3" spans="1:26" s="7" customFormat="1" ht="15" customHeight="1">
      <c r="A3" s="8" t="s">
        <v>1</v>
      </c>
      <c r="B3" s="85"/>
      <c r="C3" s="9"/>
      <c r="D3" s="9"/>
      <c r="E3" s="8" t="s">
        <v>2</v>
      </c>
      <c r="F3" s="9" t="s">
        <v>3</v>
      </c>
      <c r="G3" s="9"/>
      <c r="H3" s="8" t="s">
        <v>4</v>
      </c>
      <c r="I3" s="85"/>
      <c r="J3" s="9"/>
      <c r="K3" s="9"/>
      <c r="L3" s="8" t="s">
        <v>5</v>
      </c>
      <c r="M3" s="8"/>
      <c r="N3" s="9" t="s">
        <v>6</v>
      </c>
      <c r="O3" s="9"/>
      <c r="P3" s="8" t="s">
        <v>7</v>
      </c>
      <c r="Q3" s="10"/>
      <c r="R3" s="8"/>
      <c r="S3" s="8" t="s">
        <v>8</v>
      </c>
      <c r="T3" s="8"/>
      <c r="U3" s="9" t="s">
        <v>9</v>
      </c>
      <c r="V3" s="9"/>
      <c r="W3" s="7" t="s">
        <v>10</v>
      </c>
      <c r="X3" s="7" t="s">
        <v>11</v>
      </c>
      <c r="Y3" s="7" t="s">
        <v>12</v>
      </c>
      <c r="Z3" s="7" t="s">
        <v>13</v>
      </c>
    </row>
    <row r="4" spans="1:26" s="7" customFormat="1" ht="15" customHeight="1">
      <c r="A4" s="11" t="s">
        <v>14</v>
      </c>
      <c r="B4"/>
      <c r="C4" s="12"/>
      <c r="D4" s="12"/>
      <c r="E4" s="12" t="s">
        <v>15</v>
      </c>
      <c r="F4" s="11" t="s">
        <v>16</v>
      </c>
      <c r="G4" s="12"/>
      <c r="H4" s="12" t="s">
        <v>17</v>
      </c>
      <c r="I4"/>
      <c r="J4" s="12"/>
      <c r="K4" s="12"/>
      <c r="L4" s="11" t="s">
        <v>18</v>
      </c>
      <c r="M4" s="13"/>
      <c r="N4" s="11" t="s">
        <v>16</v>
      </c>
      <c r="O4" s="11"/>
      <c r="P4" s="11" t="s">
        <v>19</v>
      </c>
      <c r="Q4" s="14"/>
      <c r="R4" s="11"/>
      <c r="S4" s="11" t="s">
        <v>20</v>
      </c>
      <c r="T4" s="11"/>
      <c r="U4" s="84" t="s">
        <v>17</v>
      </c>
      <c r="V4" s="12"/>
      <c r="W4" s="7" t="s">
        <v>21</v>
      </c>
      <c r="X4" s="7" t="s">
        <v>21</v>
      </c>
      <c r="Y4" s="7" t="s">
        <v>22</v>
      </c>
      <c r="Z4" s="7" t="s">
        <v>23</v>
      </c>
    </row>
    <row r="5" spans="1:22" ht="15" customHeight="1" thickBot="1">
      <c r="A5" s="15" t="s">
        <v>24</v>
      </c>
      <c r="B5" s="15" t="s">
        <v>25</v>
      </c>
      <c r="C5" s="16" t="s">
        <v>26</v>
      </c>
      <c r="D5" s="17"/>
      <c r="E5" s="16"/>
      <c r="F5" s="16"/>
      <c r="G5" s="17"/>
      <c r="H5" s="15" t="s">
        <v>24</v>
      </c>
      <c r="I5" s="15" t="s">
        <v>25</v>
      </c>
      <c r="J5" s="16" t="s">
        <v>26</v>
      </c>
      <c r="K5" s="17"/>
      <c r="L5" s="18" t="s">
        <v>27</v>
      </c>
      <c r="M5" s="17"/>
      <c r="N5" s="16"/>
      <c r="O5" s="17"/>
      <c r="P5" s="16" t="s">
        <v>28</v>
      </c>
      <c r="Q5" s="19" t="s">
        <v>29</v>
      </c>
      <c r="R5" s="20"/>
      <c r="S5" s="21" t="s">
        <v>30</v>
      </c>
      <c r="T5" s="20"/>
      <c r="U5" s="15" t="s">
        <v>25</v>
      </c>
      <c r="V5" s="16" t="s">
        <v>26</v>
      </c>
    </row>
    <row r="6" spans="1:26" ht="15" customHeight="1">
      <c r="A6" s="30">
        <f aca="true" t="shared" si="0" ref="A6:A24">B6*12</f>
        <v>6300</v>
      </c>
      <c r="B6" s="30">
        <v>525</v>
      </c>
      <c r="C6" s="31">
        <f aca="true" t="shared" si="1" ref="C6:C24">B6*1.3558</f>
        <v>711.795</v>
      </c>
      <c r="D6" s="24"/>
      <c r="E6" s="32" t="s">
        <v>31</v>
      </c>
      <c r="F6" s="32">
        <v>40</v>
      </c>
      <c r="G6" s="27"/>
      <c r="H6" s="34">
        <f aca="true" t="shared" si="2" ref="H6:H24">A6/L6</f>
        <v>420</v>
      </c>
      <c r="I6" s="34">
        <f aca="true" t="shared" si="3" ref="I6:I24">B6/L6</f>
        <v>35</v>
      </c>
      <c r="J6" s="31">
        <f aca="true" t="shared" si="4" ref="J6:J24">C6/L6</f>
        <v>47.452999999999996</v>
      </c>
      <c r="K6" s="24"/>
      <c r="L6" s="32">
        <v>15</v>
      </c>
      <c r="M6" s="27"/>
      <c r="N6" s="33">
        <v>40</v>
      </c>
      <c r="O6" s="66"/>
      <c r="P6" s="31">
        <v>45</v>
      </c>
      <c r="Q6" s="35" t="s">
        <v>32</v>
      </c>
      <c r="R6" s="27"/>
      <c r="S6" s="46">
        <v>10.5</v>
      </c>
      <c r="T6" s="83"/>
      <c r="U6" s="39">
        <f>V6/1.3558</f>
        <v>1573.9784629001329</v>
      </c>
      <c r="V6" s="40">
        <v>2134</v>
      </c>
      <c r="W6" s="3">
        <v>1</v>
      </c>
      <c r="X6" s="3">
        <v>0.45</v>
      </c>
      <c r="Y6">
        <v>40</v>
      </c>
      <c r="Z6" s="2">
        <f>F6/Y6*W6*Y6*X6</f>
        <v>18</v>
      </c>
    </row>
    <row r="7" spans="1:26" ht="15" customHeight="1" thickBot="1">
      <c r="A7" s="22">
        <f t="shared" si="0"/>
        <v>6300</v>
      </c>
      <c r="B7" s="22">
        <v>525</v>
      </c>
      <c r="C7" s="23">
        <f t="shared" si="1"/>
        <v>711.795</v>
      </c>
      <c r="D7" s="24"/>
      <c r="E7" s="25" t="s">
        <v>31</v>
      </c>
      <c r="F7" s="25">
        <v>70</v>
      </c>
      <c r="G7" s="27"/>
      <c r="H7" s="28">
        <f t="shared" si="2"/>
        <v>273.9130434782609</v>
      </c>
      <c r="I7" s="28">
        <f t="shared" si="3"/>
        <v>22.82608695652174</v>
      </c>
      <c r="J7" s="23">
        <f t="shared" si="4"/>
        <v>30.94760869565217</v>
      </c>
      <c r="K7" s="24"/>
      <c r="L7" s="25">
        <v>23</v>
      </c>
      <c r="M7" s="27"/>
      <c r="N7" s="26">
        <v>70</v>
      </c>
      <c r="O7" s="66"/>
      <c r="P7" s="23">
        <v>45</v>
      </c>
      <c r="Q7" s="29" t="s">
        <v>32</v>
      </c>
      <c r="R7" s="36"/>
      <c r="S7" s="54">
        <v>10.5</v>
      </c>
      <c r="T7" s="83"/>
      <c r="U7" s="49">
        <f aca="true" t="shared" si="5" ref="U7:U22">V7/1.3558</f>
        <v>1573.9784629001329</v>
      </c>
      <c r="V7" s="50">
        <v>2134</v>
      </c>
      <c r="W7" s="3">
        <v>1</v>
      </c>
      <c r="X7" s="3">
        <v>0.33</v>
      </c>
      <c r="Y7">
        <v>70</v>
      </c>
      <c r="Z7" s="2">
        <f aca="true" t="shared" si="6" ref="Z7:Z19">F7/Y7*W7*Y7*X7</f>
        <v>23.1</v>
      </c>
    </row>
    <row r="8" spans="1:26" ht="15" customHeight="1">
      <c r="A8" s="30">
        <f t="shared" si="0"/>
        <v>15600</v>
      </c>
      <c r="B8" s="30">
        <v>1300</v>
      </c>
      <c r="C8" s="31">
        <f t="shared" si="1"/>
        <v>1762.54</v>
      </c>
      <c r="D8" s="24"/>
      <c r="E8" s="32" t="s">
        <v>33</v>
      </c>
      <c r="F8" s="32">
        <v>40</v>
      </c>
      <c r="G8" s="27"/>
      <c r="H8" s="34">
        <f t="shared" si="2"/>
        <v>1040</v>
      </c>
      <c r="I8" s="34">
        <f t="shared" si="3"/>
        <v>86.66666666666667</v>
      </c>
      <c r="J8" s="31">
        <f t="shared" si="4"/>
        <v>117.50266666666667</v>
      </c>
      <c r="K8" s="24"/>
      <c r="L8" s="32">
        <v>15</v>
      </c>
      <c r="M8" s="27"/>
      <c r="N8" s="33">
        <v>40</v>
      </c>
      <c r="O8" s="66"/>
      <c r="P8" s="31">
        <v>64</v>
      </c>
      <c r="Q8" s="37" t="s">
        <v>34</v>
      </c>
      <c r="R8" s="27"/>
      <c r="S8" s="46">
        <v>22</v>
      </c>
      <c r="T8" s="83"/>
      <c r="U8" s="39">
        <f t="shared" si="5"/>
        <v>4938.043959286031</v>
      </c>
      <c r="V8" s="40">
        <v>6695</v>
      </c>
      <c r="W8" s="3">
        <v>1</v>
      </c>
      <c r="X8" s="3">
        <v>0.45</v>
      </c>
      <c r="Y8">
        <v>40</v>
      </c>
      <c r="Z8" s="2">
        <f t="shared" si="6"/>
        <v>18</v>
      </c>
    </row>
    <row r="9" spans="1:26" ht="15" customHeight="1">
      <c r="A9" s="30">
        <f t="shared" si="0"/>
        <v>15600</v>
      </c>
      <c r="B9" s="30">
        <v>1300</v>
      </c>
      <c r="C9" s="31">
        <f t="shared" si="1"/>
        <v>1762.54</v>
      </c>
      <c r="D9" s="24"/>
      <c r="E9" s="32" t="s">
        <v>33</v>
      </c>
      <c r="F9" s="32">
        <v>70</v>
      </c>
      <c r="G9" s="27"/>
      <c r="H9" s="34">
        <f t="shared" si="2"/>
        <v>678.2608695652174</v>
      </c>
      <c r="I9" s="34">
        <f t="shared" si="3"/>
        <v>56.52173913043478</v>
      </c>
      <c r="J9" s="31">
        <f t="shared" si="4"/>
        <v>76.63217391304347</v>
      </c>
      <c r="K9" s="24"/>
      <c r="L9" s="32">
        <v>23</v>
      </c>
      <c r="M9" s="27"/>
      <c r="N9" s="33">
        <v>70</v>
      </c>
      <c r="O9" s="66"/>
      <c r="P9" s="31">
        <v>64</v>
      </c>
      <c r="Q9" s="37" t="s">
        <v>34</v>
      </c>
      <c r="R9" s="27"/>
      <c r="S9" s="46">
        <v>22</v>
      </c>
      <c r="T9" s="83"/>
      <c r="U9" s="39">
        <f t="shared" si="5"/>
        <v>4938.043959286031</v>
      </c>
      <c r="V9" s="40">
        <v>6695</v>
      </c>
      <c r="W9" s="3">
        <v>1</v>
      </c>
      <c r="X9" s="3">
        <v>0.33</v>
      </c>
      <c r="Y9">
        <v>70</v>
      </c>
      <c r="Z9" s="2">
        <f t="shared" si="6"/>
        <v>23.1</v>
      </c>
    </row>
    <row r="10" spans="1:26" ht="15" customHeight="1">
      <c r="A10" s="30">
        <f t="shared" si="0"/>
        <v>15600</v>
      </c>
      <c r="B10" s="30">
        <v>1300</v>
      </c>
      <c r="C10" s="31">
        <f t="shared" si="1"/>
        <v>1762.54</v>
      </c>
      <c r="D10" s="24"/>
      <c r="E10" s="32" t="s">
        <v>33</v>
      </c>
      <c r="F10" s="32">
        <v>80</v>
      </c>
      <c r="G10" s="27"/>
      <c r="H10" s="34">
        <f t="shared" si="2"/>
        <v>537.9310344827586</v>
      </c>
      <c r="I10" s="34">
        <f t="shared" si="3"/>
        <v>44.827586206896555</v>
      </c>
      <c r="J10" s="31">
        <f t="shared" si="4"/>
        <v>60.77724137931035</v>
      </c>
      <c r="K10" s="24"/>
      <c r="L10" s="32">
        <v>29</v>
      </c>
      <c r="M10" s="27"/>
      <c r="N10" s="33">
        <v>80</v>
      </c>
      <c r="O10" s="66"/>
      <c r="P10" s="31">
        <v>64</v>
      </c>
      <c r="Q10" s="37" t="s">
        <v>34</v>
      </c>
      <c r="R10" s="27"/>
      <c r="S10" s="46">
        <v>30</v>
      </c>
      <c r="T10" s="83"/>
      <c r="U10" s="39">
        <f t="shared" si="5"/>
        <v>4938.043959286031</v>
      </c>
      <c r="V10" s="40">
        <v>6695</v>
      </c>
      <c r="W10" s="3">
        <v>0.95</v>
      </c>
      <c r="X10" s="3">
        <v>0.45</v>
      </c>
      <c r="Y10">
        <v>40</v>
      </c>
      <c r="Z10" s="2">
        <f t="shared" si="6"/>
        <v>34.2</v>
      </c>
    </row>
    <row r="11" spans="1:26" ht="15" customHeight="1">
      <c r="A11" s="30">
        <f t="shared" si="0"/>
        <v>16800</v>
      </c>
      <c r="B11" s="30">
        <v>1400</v>
      </c>
      <c r="C11" s="31">
        <f t="shared" si="1"/>
        <v>1898.12</v>
      </c>
      <c r="D11" s="24"/>
      <c r="E11" s="32" t="s">
        <v>33</v>
      </c>
      <c r="F11" s="32">
        <v>120</v>
      </c>
      <c r="G11" s="27"/>
      <c r="H11" s="34">
        <f t="shared" si="2"/>
        <v>390.69767441860466</v>
      </c>
      <c r="I11" s="34">
        <f t="shared" si="3"/>
        <v>32.55813953488372</v>
      </c>
      <c r="J11" s="31">
        <f t="shared" si="4"/>
        <v>44.14232558139535</v>
      </c>
      <c r="K11" s="24"/>
      <c r="L11" s="32">
        <v>43</v>
      </c>
      <c r="M11" s="27"/>
      <c r="N11" s="33">
        <v>120</v>
      </c>
      <c r="O11" s="66"/>
      <c r="P11" s="31">
        <v>64</v>
      </c>
      <c r="Q11" s="37" t="s">
        <v>34</v>
      </c>
      <c r="R11" s="27"/>
      <c r="S11" s="46">
        <v>30</v>
      </c>
      <c r="T11" s="83"/>
      <c r="U11" s="39">
        <f t="shared" si="5"/>
        <v>4938.043959286031</v>
      </c>
      <c r="V11" s="40">
        <v>6695</v>
      </c>
      <c r="W11" s="3">
        <v>0.95</v>
      </c>
      <c r="X11" s="3">
        <v>0.45</v>
      </c>
      <c r="Y11">
        <v>40</v>
      </c>
      <c r="Z11" s="2">
        <f t="shared" si="6"/>
        <v>51.3</v>
      </c>
    </row>
    <row r="12" spans="1:26" ht="15" customHeight="1">
      <c r="A12" s="30">
        <f t="shared" si="0"/>
        <v>16800</v>
      </c>
      <c r="B12" s="30">
        <v>1400</v>
      </c>
      <c r="C12" s="31">
        <f t="shared" si="1"/>
        <v>1898.12</v>
      </c>
      <c r="D12" s="24"/>
      <c r="E12" s="32" t="s">
        <v>33</v>
      </c>
      <c r="F12" s="32">
        <v>140</v>
      </c>
      <c r="G12" s="27"/>
      <c r="H12" s="34">
        <f t="shared" si="2"/>
        <v>381.8181818181818</v>
      </c>
      <c r="I12" s="34">
        <f t="shared" si="3"/>
        <v>31.818181818181817</v>
      </c>
      <c r="J12" s="31">
        <f t="shared" si="4"/>
        <v>43.1390909090909</v>
      </c>
      <c r="K12" s="24"/>
      <c r="L12" s="32">
        <v>44</v>
      </c>
      <c r="M12" s="27"/>
      <c r="N12" s="33">
        <v>140</v>
      </c>
      <c r="O12" s="66"/>
      <c r="P12" s="31">
        <v>64</v>
      </c>
      <c r="Q12" s="37" t="s">
        <v>34</v>
      </c>
      <c r="R12" s="38"/>
      <c r="S12" s="46">
        <v>30</v>
      </c>
      <c r="T12" s="83"/>
      <c r="U12" s="39">
        <f t="shared" si="5"/>
        <v>4938.043959286031</v>
      </c>
      <c r="V12" s="40">
        <v>6695</v>
      </c>
      <c r="W12" s="3">
        <v>0.95</v>
      </c>
      <c r="X12" s="3">
        <v>0.33</v>
      </c>
      <c r="Y12">
        <v>70</v>
      </c>
      <c r="Z12" s="2">
        <f t="shared" si="6"/>
        <v>43.89</v>
      </c>
    </row>
    <row r="13" spans="1:26" ht="15" customHeight="1">
      <c r="A13" s="30">
        <f t="shared" si="0"/>
        <v>16800</v>
      </c>
      <c r="B13" s="30">
        <v>1400</v>
      </c>
      <c r="C13" s="31">
        <f t="shared" si="1"/>
        <v>1898.12</v>
      </c>
      <c r="D13" s="24"/>
      <c r="E13" s="32" t="s">
        <v>33</v>
      </c>
      <c r="F13" s="32">
        <v>160</v>
      </c>
      <c r="G13" s="27"/>
      <c r="H13" s="34">
        <f t="shared" si="2"/>
        <v>294.7368421052632</v>
      </c>
      <c r="I13" s="34">
        <f t="shared" si="3"/>
        <v>24.56140350877193</v>
      </c>
      <c r="J13" s="31">
        <f t="shared" si="4"/>
        <v>33.30035087719298</v>
      </c>
      <c r="K13" s="24"/>
      <c r="L13" s="32">
        <v>57</v>
      </c>
      <c r="M13" s="27"/>
      <c r="N13" s="33">
        <v>160</v>
      </c>
      <c r="O13" s="66"/>
      <c r="P13" s="31">
        <v>64</v>
      </c>
      <c r="Q13" s="37" t="s">
        <v>34</v>
      </c>
      <c r="R13" s="27"/>
      <c r="S13" s="46">
        <v>30</v>
      </c>
      <c r="T13" s="83"/>
      <c r="U13" s="39">
        <f t="shared" si="5"/>
        <v>4938.043959286031</v>
      </c>
      <c r="V13" s="40">
        <v>6695</v>
      </c>
      <c r="W13" s="3">
        <v>0.95</v>
      </c>
      <c r="X13" s="3">
        <v>0.45</v>
      </c>
      <c r="Y13">
        <v>40</v>
      </c>
      <c r="Z13" s="2">
        <f t="shared" si="6"/>
        <v>68.4</v>
      </c>
    </row>
    <row r="14" spans="1:26" ht="15" customHeight="1">
      <c r="A14" s="39">
        <f t="shared" si="0"/>
        <v>16800</v>
      </c>
      <c r="B14" s="39">
        <v>1400</v>
      </c>
      <c r="C14" s="40">
        <f t="shared" si="1"/>
        <v>1898.12</v>
      </c>
      <c r="D14" s="41"/>
      <c r="E14" s="42" t="s">
        <v>33</v>
      </c>
      <c r="F14" s="42">
        <v>200</v>
      </c>
      <c r="G14" s="44"/>
      <c r="H14" s="45">
        <f t="shared" si="2"/>
        <v>236.61971830985917</v>
      </c>
      <c r="I14" s="45">
        <f t="shared" si="3"/>
        <v>19.718309859154928</v>
      </c>
      <c r="J14" s="40">
        <f t="shared" si="4"/>
        <v>26.73408450704225</v>
      </c>
      <c r="K14" s="41"/>
      <c r="L14" s="42">
        <v>71</v>
      </c>
      <c r="M14" s="44"/>
      <c r="N14" s="43">
        <v>202.67</v>
      </c>
      <c r="O14" s="67"/>
      <c r="P14" s="40">
        <v>64</v>
      </c>
      <c r="Q14" s="47" t="s">
        <v>34</v>
      </c>
      <c r="R14" s="48"/>
      <c r="S14" s="46">
        <v>35</v>
      </c>
      <c r="T14" s="83"/>
      <c r="U14" s="39">
        <f t="shared" si="5"/>
        <v>4938.043959286031</v>
      </c>
      <c r="V14" s="40">
        <v>6695</v>
      </c>
      <c r="W14" s="3">
        <v>0.95</v>
      </c>
      <c r="X14" s="3">
        <v>0.45</v>
      </c>
      <c r="Y14">
        <v>40</v>
      </c>
      <c r="Z14" s="2">
        <f t="shared" si="6"/>
        <v>85.5</v>
      </c>
    </row>
    <row r="15" spans="1:26" ht="15" customHeight="1">
      <c r="A15" s="39">
        <f t="shared" si="0"/>
        <v>17400</v>
      </c>
      <c r="B15" s="39">
        <v>1450</v>
      </c>
      <c r="C15" s="40">
        <f t="shared" si="1"/>
        <v>1965.9099999999999</v>
      </c>
      <c r="D15" s="41"/>
      <c r="E15" s="42" t="s">
        <v>33</v>
      </c>
      <c r="F15" s="42">
        <v>210</v>
      </c>
      <c r="G15" s="44"/>
      <c r="H15" s="45">
        <f t="shared" si="2"/>
        <v>263.6363636363636</v>
      </c>
      <c r="I15" s="45">
        <f t="shared" si="3"/>
        <v>21.96969696969697</v>
      </c>
      <c r="J15" s="40">
        <f t="shared" si="4"/>
        <v>29.78651515151515</v>
      </c>
      <c r="K15" s="41"/>
      <c r="L15" s="42">
        <v>66</v>
      </c>
      <c r="M15" s="44"/>
      <c r="N15" s="43">
        <v>210</v>
      </c>
      <c r="O15" s="67"/>
      <c r="P15" s="40">
        <v>64</v>
      </c>
      <c r="Q15" s="47" t="s">
        <v>34</v>
      </c>
      <c r="R15" s="44"/>
      <c r="S15" s="46">
        <v>30</v>
      </c>
      <c r="T15" s="83"/>
      <c r="U15" s="39">
        <f t="shared" si="5"/>
        <v>4938.043959286031</v>
      </c>
      <c r="V15" s="40">
        <v>6695</v>
      </c>
      <c r="W15" s="3">
        <v>0.95</v>
      </c>
      <c r="X15" s="3">
        <v>0.33</v>
      </c>
      <c r="Y15">
        <v>70</v>
      </c>
      <c r="Z15" s="2">
        <f t="shared" si="6"/>
        <v>65.835</v>
      </c>
    </row>
    <row r="16" spans="1:26" ht="15" customHeight="1">
      <c r="A16" s="39">
        <f t="shared" si="0"/>
        <v>17400</v>
      </c>
      <c r="B16" s="39">
        <v>1450</v>
      </c>
      <c r="C16" s="40">
        <f t="shared" si="1"/>
        <v>1965.9099999999999</v>
      </c>
      <c r="D16" s="41"/>
      <c r="E16" s="42" t="s">
        <v>33</v>
      </c>
      <c r="F16" s="42">
        <v>240</v>
      </c>
      <c r="G16" s="44"/>
      <c r="H16" s="45">
        <f t="shared" si="2"/>
        <v>202.32558139534885</v>
      </c>
      <c r="I16" s="45">
        <f t="shared" si="3"/>
        <v>16.86046511627907</v>
      </c>
      <c r="J16" s="40">
        <f t="shared" si="4"/>
        <v>22.85941860465116</v>
      </c>
      <c r="K16" s="41"/>
      <c r="L16" s="42">
        <v>86</v>
      </c>
      <c r="M16" s="44"/>
      <c r="N16" s="43">
        <v>240</v>
      </c>
      <c r="O16" s="67"/>
      <c r="P16" s="40">
        <v>64</v>
      </c>
      <c r="Q16" s="47" t="s">
        <v>34</v>
      </c>
      <c r="R16" s="44"/>
      <c r="S16" s="46">
        <v>35</v>
      </c>
      <c r="T16" s="83"/>
      <c r="U16" s="39">
        <f t="shared" si="5"/>
        <v>4938.043959286031</v>
      </c>
      <c r="V16" s="40">
        <v>6695</v>
      </c>
      <c r="W16" s="3">
        <v>0.95</v>
      </c>
      <c r="X16" s="3">
        <v>0.45</v>
      </c>
      <c r="Y16">
        <v>40</v>
      </c>
      <c r="Z16" s="2">
        <f t="shared" si="6"/>
        <v>102.6</v>
      </c>
    </row>
    <row r="17" spans="1:26" ht="15" customHeight="1">
      <c r="A17" s="39">
        <f t="shared" si="0"/>
        <v>17400</v>
      </c>
      <c r="B17" s="39">
        <v>1450</v>
      </c>
      <c r="C17" s="40">
        <f t="shared" si="1"/>
        <v>1965.9099999999999</v>
      </c>
      <c r="D17" s="41"/>
      <c r="E17" s="42" t="s">
        <v>33</v>
      </c>
      <c r="F17" s="42">
        <v>280</v>
      </c>
      <c r="G17" s="44"/>
      <c r="H17" s="45">
        <f t="shared" si="2"/>
        <v>197.72727272727272</v>
      </c>
      <c r="I17" s="45">
        <f t="shared" si="3"/>
        <v>16.477272727272727</v>
      </c>
      <c r="J17" s="40">
        <f t="shared" si="4"/>
        <v>22.339886363636364</v>
      </c>
      <c r="K17" s="41"/>
      <c r="L17" s="42">
        <v>88</v>
      </c>
      <c r="M17" s="44"/>
      <c r="N17" s="43">
        <v>280</v>
      </c>
      <c r="O17" s="67"/>
      <c r="P17" s="40">
        <v>64</v>
      </c>
      <c r="Q17" s="47" t="s">
        <v>34</v>
      </c>
      <c r="R17" s="44"/>
      <c r="S17" s="46">
        <v>30</v>
      </c>
      <c r="T17" s="83"/>
      <c r="U17" s="39">
        <f t="shared" si="5"/>
        <v>4938.043959286031</v>
      </c>
      <c r="V17" s="40">
        <v>6695</v>
      </c>
      <c r="W17" s="3">
        <v>0.95</v>
      </c>
      <c r="X17" s="3">
        <v>0.33</v>
      </c>
      <c r="Y17">
        <v>70</v>
      </c>
      <c r="Z17" s="2">
        <f t="shared" si="6"/>
        <v>87.78</v>
      </c>
    </row>
    <row r="18" spans="1:26" ht="15" customHeight="1">
      <c r="A18" s="39">
        <f t="shared" si="0"/>
        <v>17400</v>
      </c>
      <c r="B18" s="39">
        <v>1450</v>
      </c>
      <c r="C18" s="40">
        <f t="shared" si="1"/>
        <v>1965.9099999999999</v>
      </c>
      <c r="D18" s="41"/>
      <c r="E18" s="42" t="s">
        <v>33</v>
      </c>
      <c r="F18" s="42">
        <v>350</v>
      </c>
      <c r="G18" s="44"/>
      <c r="H18" s="45">
        <f t="shared" si="2"/>
        <v>158.1818181818182</v>
      </c>
      <c r="I18" s="45">
        <f t="shared" si="3"/>
        <v>13.181818181818182</v>
      </c>
      <c r="J18" s="40">
        <f t="shared" si="4"/>
        <v>17.87190909090909</v>
      </c>
      <c r="K18" s="41"/>
      <c r="L18" s="42">
        <v>110</v>
      </c>
      <c r="M18" s="44"/>
      <c r="N18" s="43">
        <v>354.67</v>
      </c>
      <c r="O18" s="67"/>
      <c r="P18" s="40">
        <v>64</v>
      </c>
      <c r="Q18" s="47" t="s">
        <v>34</v>
      </c>
      <c r="R18" s="44"/>
      <c r="S18" s="46">
        <v>35</v>
      </c>
      <c r="T18" s="83"/>
      <c r="U18" s="39">
        <f t="shared" si="5"/>
        <v>4938.043959286031</v>
      </c>
      <c r="V18" s="40">
        <v>6695</v>
      </c>
      <c r="W18" s="3">
        <v>0.95</v>
      </c>
      <c r="X18" s="3">
        <v>0.33</v>
      </c>
      <c r="Y18">
        <v>70</v>
      </c>
      <c r="Z18" s="2">
        <f t="shared" si="6"/>
        <v>109.72500000000001</v>
      </c>
    </row>
    <row r="19" spans="1:26" ht="15" customHeight="1" thickBot="1">
      <c r="A19" s="49">
        <f t="shared" si="0"/>
        <v>17400</v>
      </c>
      <c r="B19" s="49">
        <v>1450</v>
      </c>
      <c r="C19" s="50">
        <f t="shared" si="1"/>
        <v>1965.9099999999999</v>
      </c>
      <c r="D19" s="41"/>
      <c r="E19" s="51" t="s">
        <v>33</v>
      </c>
      <c r="F19" s="51">
        <v>420</v>
      </c>
      <c r="G19" s="44"/>
      <c r="H19" s="53">
        <f t="shared" si="2"/>
        <v>131.8181818181818</v>
      </c>
      <c r="I19" s="53">
        <f t="shared" si="3"/>
        <v>10.984848484848484</v>
      </c>
      <c r="J19" s="50">
        <f t="shared" si="4"/>
        <v>14.893257575757575</v>
      </c>
      <c r="K19" s="41"/>
      <c r="L19" s="51">
        <v>132</v>
      </c>
      <c r="M19" s="44"/>
      <c r="N19" s="52">
        <v>420</v>
      </c>
      <c r="O19" s="67"/>
      <c r="P19" s="50">
        <v>64</v>
      </c>
      <c r="Q19" s="55" t="s">
        <v>34</v>
      </c>
      <c r="R19" s="44"/>
      <c r="S19" s="54">
        <v>35</v>
      </c>
      <c r="T19" s="83"/>
      <c r="U19" s="49">
        <f t="shared" si="5"/>
        <v>4938.043959286031</v>
      </c>
      <c r="V19" s="50">
        <v>6695</v>
      </c>
      <c r="W19" s="3">
        <v>0.95</v>
      </c>
      <c r="X19" s="3">
        <v>0.33</v>
      </c>
      <c r="Y19">
        <v>70</v>
      </c>
      <c r="Z19" s="2">
        <f t="shared" si="6"/>
        <v>131.67</v>
      </c>
    </row>
    <row r="20" spans="1:22" ht="15" customHeight="1">
      <c r="A20" s="39">
        <f t="shared" si="0"/>
        <v>25200</v>
      </c>
      <c r="B20" s="39">
        <v>2100</v>
      </c>
      <c r="C20" s="40">
        <f t="shared" si="1"/>
        <v>2847.18</v>
      </c>
      <c r="D20" s="41"/>
      <c r="E20" s="42" t="s">
        <v>35</v>
      </c>
      <c r="F20" s="42">
        <v>40</v>
      </c>
      <c r="G20" s="44"/>
      <c r="H20" s="45">
        <f t="shared" si="2"/>
        <v>1482.3529411764705</v>
      </c>
      <c r="I20" s="45">
        <f t="shared" si="3"/>
        <v>123.52941176470588</v>
      </c>
      <c r="J20" s="40">
        <f t="shared" si="4"/>
        <v>167.48117647058822</v>
      </c>
      <c r="K20" s="41"/>
      <c r="L20" s="42">
        <v>17</v>
      </c>
      <c r="M20" s="44"/>
      <c r="N20" s="43">
        <v>40</v>
      </c>
      <c r="O20" s="67"/>
      <c r="P20" s="40">
        <v>76</v>
      </c>
      <c r="Q20" s="39">
        <v>3</v>
      </c>
      <c r="R20" s="44"/>
      <c r="S20" s="46">
        <v>45</v>
      </c>
      <c r="T20" s="83"/>
      <c r="U20" s="45">
        <f t="shared" si="5"/>
        <v>6085.705856320992</v>
      </c>
      <c r="V20" s="40">
        <v>8251</v>
      </c>
    </row>
    <row r="21" spans="1:22" ht="15" customHeight="1">
      <c r="A21" s="39">
        <f t="shared" si="0"/>
        <v>25200</v>
      </c>
      <c r="B21" s="39">
        <v>2100</v>
      </c>
      <c r="C21" s="40">
        <f t="shared" si="1"/>
        <v>2847.18</v>
      </c>
      <c r="D21" s="41"/>
      <c r="E21" s="42" t="s">
        <v>35</v>
      </c>
      <c r="F21" s="42">
        <v>70</v>
      </c>
      <c r="G21" s="44"/>
      <c r="H21" s="45">
        <f t="shared" si="2"/>
        <v>1095.6521739130435</v>
      </c>
      <c r="I21" s="45">
        <f t="shared" si="3"/>
        <v>91.30434782608695</v>
      </c>
      <c r="J21" s="40">
        <f t="shared" si="4"/>
        <v>123.79043478260868</v>
      </c>
      <c r="K21" s="41"/>
      <c r="L21" s="42">
        <v>23</v>
      </c>
      <c r="M21" s="44"/>
      <c r="N21" s="43">
        <v>70</v>
      </c>
      <c r="O21" s="67"/>
      <c r="P21" s="40">
        <v>76</v>
      </c>
      <c r="Q21" s="39">
        <v>3</v>
      </c>
      <c r="R21" s="44"/>
      <c r="S21" s="46">
        <v>45</v>
      </c>
      <c r="T21" s="83"/>
      <c r="U21" s="45">
        <f t="shared" si="5"/>
        <v>6085.705856320992</v>
      </c>
      <c r="V21" s="40">
        <v>8251</v>
      </c>
    </row>
    <row r="22" spans="1:22" ht="15" customHeight="1">
      <c r="A22" s="39">
        <f t="shared" si="0"/>
        <v>27600</v>
      </c>
      <c r="B22" s="39">
        <v>2300</v>
      </c>
      <c r="C22" s="40">
        <f t="shared" si="1"/>
        <v>3118.3399999999997</v>
      </c>
      <c r="D22" s="41"/>
      <c r="E22" s="42" t="s">
        <v>35</v>
      </c>
      <c r="F22" s="42">
        <v>80</v>
      </c>
      <c r="G22" s="44"/>
      <c r="H22" s="45">
        <f t="shared" si="2"/>
        <v>862.5</v>
      </c>
      <c r="I22" s="45">
        <f t="shared" si="3"/>
        <v>71.875</v>
      </c>
      <c r="J22" s="40">
        <f t="shared" si="4"/>
        <v>97.44812499999999</v>
      </c>
      <c r="K22" s="41"/>
      <c r="L22" s="42">
        <v>32</v>
      </c>
      <c r="M22" s="44"/>
      <c r="N22" s="43">
        <v>80</v>
      </c>
      <c r="O22" s="67"/>
      <c r="P22" s="40">
        <v>76</v>
      </c>
      <c r="Q22" s="39">
        <v>3</v>
      </c>
      <c r="R22" s="44"/>
      <c r="S22" s="46">
        <v>53</v>
      </c>
      <c r="T22" s="83"/>
      <c r="U22" s="45">
        <f t="shared" si="5"/>
        <v>6085.705856320992</v>
      </c>
      <c r="V22" s="40">
        <v>8251</v>
      </c>
    </row>
    <row r="23" spans="1:22" ht="15" customHeight="1">
      <c r="A23" s="39">
        <f t="shared" si="0"/>
        <v>27600</v>
      </c>
      <c r="B23" s="39">
        <v>2300</v>
      </c>
      <c r="C23" s="40">
        <f t="shared" si="1"/>
        <v>3118.3399999999997</v>
      </c>
      <c r="D23" s="41"/>
      <c r="E23" s="42" t="s">
        <v>35</v>
      </c>
      <c r="F23" s="42">
        <v>120</v>
      </c>
      <c r="G23" s="44"/>
      <c r="H23" s="45">
        <f t="shared" si="2"/>
        <v>575</v>
      </c>
      <c r="I23" s="45">
        <f t="shared" si="3"/>
        <v>47.916666666666664</v>
      </c>
      <c r="J23" s="40">
        <f t="shared" si="4"/>
        <v>64.96541666666666</v>
      </c>
      <c r="K23" s="41"/>
      <c r="L23" s="42">
        <v>48</v>
      </c>
      <c r="M23" s="44"/>
      <c r="N23" s="43">
        <v>120</v>
      </c>
      <c r="O23" s="67"/>
      <c r="P23" s="40">
        <v>76</v>
      </c>
      <c r="Q23" s="39">
        <v>3</v>
      </c>
      <c r="R23" s="44"/>
      <c r="S23" s="46">
        <v>53</v>
      </c>
      <c r="T23" s="83"/>
      <c r="U23" s="45">
        <f aca="true" t="shared" si="7" ref="U23:U38">V23/1.3558</f>
        <v>6085.705856320992</v>
      </c>
      <c r="V23" s="40">
        <v>8251</v>
      </c>
    </row>
    <row r="24" spans="1:22" ht="15" customHeight="1">
      <c r="A24" s="39">
        <f t="shared" si="0"/>
        <v>27600</v>
      </c>
      <c r="B24" s="39">
        <v>2300</v>
      </c>
      <c r="C24" s="40">
        <f t="shared" si="1"/>
        <v>3118.3399999999997</v>
      </c>
      <c r="D24" s="41"/>
      <c r="E24" s="42" t="s">
        <v>35</v>
      </c>
      <c r="F24" s="42">
        <v>140</v>
      </c>
      <c r="G24" s="44"/>
      <c r="H24" s="45">
        <f t="shared" si="2"/>
        <v>627.2727272727273</v>
      </c>
      <c r="I24" s="45">
        <f t="shared" si="3"/>
        <v>52.27272727272727</v>
      </c>
      <c r="J24" s="40">
        <f t="shared" si="4"/>
        <v>70.87136363636363</v>
      </c>
      <c r="K24" s="41"/>
      <c r="L24" s="42">
        <v>44</v>
      </c>
      <c r="M24" s="44"/>
      <c r="N24" s="43">
        <v>140</v>
      </c>
      <c r="O24" s="67"/>
      <c r="P24" s="40">
        <v>76</v>
      </c>
      <c r="Q24" s="39">
        <v>3</v>
      </c>
      <c r="R24" s="48"/>
      <c r="S24" s="46">
        <v>53</v>
      </c>
      <c r="T24" s="83"/>
      <c r="U24" s="45">
        <f t="shared" si="7"/>
        <v>6085.705856320992</v>
      </c>
      <c r="V24" s="40">
        <v>8251</v>
      </c>
    </row>
    <row r="25" spans="1:22" ht="15" customHeight="1">
      <c r="A25" s="39">
        <f aca="true" t="shared" si="8" ref="A25:A37">B25*12</f>
        <v>27600</v>
      </c>
      <c r="B25" s="39">
        <v>2300</v>
      </c>
      <c r="C25" s="40">
        <f aca="true" t="shared" si="9" ref="C25:C37">B25*1.3558</f>
        <v>3118.3399999999997</v>
      </c>
      <c r="D25" s="41"/>
      <c r="E25" s="42" t="s">
        <v>35</v>
      </c>
      <c r="F25" s="42">
        <v>160</v>
      </c>
      <c r="G25" s="44"/>
      <c r="H25" s="45">
        <f aca="true" t="shared" si="10" ref="H25:H37">A25/L25</f>
        <v>424.61538461538464</v>
      </c>
      <c r="I25" s="45">
        <f aca="true" t="shared" si="11" ref="I25:I37">B25/L25</f>
        <v>35.38461538461539</v>
      </c>
      <c r="J25" s="40">
        <f aca="true" t="shared" si="12" ref="J25:J37">C25/L25</f>
        <v>47.97446153846153</v>
      </c>
      <c r="K25" s="41"/>
      <c r="L25" s="42">
        <v>65</v>
      </c>
      <c r="M25" s="44"/>
      <c r="N25" s="43">
        <v>160</v>
      </c>
      <c r="O25" s="67"/>
      <c r="P25" s="40">
        <v>76</v>
      </c>
      <c r="Q25" s="39">
        <v>3</v>
      </c>
      <c r="R25" s="48"/>
      <c r="S25" s="46">
        <v>53</v>
      </c>
      <c r="T25" s="83"/>
      <c r="U25" s="45">
        <f t="shared" si="7"/>
        <v>6085.705856320992</v>
      </c>
      <c r="V25" s="40">
        <v>8251</v>
      </c>
    </row>
    <row r="26" spans="1:22" ht="15" customHeight="1">
      <c r="A26" s="39">
        <f t="shared" si="8"/>
        <v>27600</v>
      </c>
      <c r="B26" s="39">
        <v>2300</v>
      </c>
      <c r="C26" s="40">
        <f t="shared" si="9"/>
        <v>3118.3399999999997</v>
      </c>
      <c r="D26" s="41"/>
      <c r="E26" s="42" t="s">
        <v>35</v>
      </c>
      <c r="F26" s="42">
        <v>200</v>
      </c>
      <c r="G26" s="44"/>
      <c r="H26" s="45">
        <f t="shared" si="10"/>
        <v>340.74074074074076</v>
      </c>
      <c r="I26" s="45">
        <f t="shared" si="11"/>
        <v>28.395061728395063</v>
      </c>
      <c r="J26" s="40">
        <f t="shared" si="12"/>
        <v>38.49802469135802</v>
      </c>
      <c r="K26" s="41"/>
      <c r="L26" s="42">
        <v>81</v>
      </c>
      <c r="M26" s="44"/>
      <c r="N26" s="43">
        <v>202.67</v>
      </c>
      <c r="O26" s="67"/>
      <c r="P26" s="40">
        <v>76</v>
      </c>
      <c r="Q26" s="39">
        <v>3</v>
      </c>
      <c r="R26" s="48"/>
      <c r="S26" s="46">
        <v>58</v>
      </c>
      <c r="T26" s="83"/>
      <c r="U26" s="45">
        <f t="shared" si="7"/>
        <v>6085.705856320992</v>
      </c>
      <c r="V26" s="40">
        <v>8251</v>
      </c>
    </row>
    <row r="27" spans="1:22" ht="15" customHeight="1">
      <c r="A27" s="39">
        <f t="shared" si="8"/>
        <v>27600</v>
      </c>
      <c r="B27" s="39">
        <v>2300</v>
      </c>
      <c r="C27" s="40">
        <f t="shared" si="9"/>
        <v>3118.3399999999997</v>
      </c>
      <c r="D27" s="41"/>
      <c r="E27" s="42" t="s">
        <v>35</v>
      </c>
      <c r="F27" s="42">
        <v>210</v>
      </c>
      <c r="G27" s="44"/>
      <c r="H27" s="45">
        <f t="shared" si="10"/>
        <v>418.1818181818182</v>
      </c>
      <c r="I27" s="45">
        <f t="shared" si="11"/>
        <v>34.84848484848485</v>
      </c>
      <c r="J27" s="40">
        <f t="shared" si="12"/>
        <v>47.24757575757575</v>
      </c>
      <c r="K27" s="41"/>
      <c r="L27" s="42">
        <v>66</v>
      </c>
      <c r="M27" s="44"/>
      <c r="N27" s="43">
        <v>210</v>
      </c>
      <c r="O27" s="67"/>
      <c r="P27" s="40">
        <v>76</v>
      </c>
      <c r="Q27" s="39">
        <v>3</v>
      </c>
      <c r="R27" s="44"/>
      <c r="S27" s="46">
        <v>53</v>
      </c>
      <c r="T27" s="83"/>
      <c r="U27" s="45">
        <f t="shared" si="7"/>
        <v>6085.705856320992</v>
      </c>
      <c r="V27" s="40">
        <v>8251</v>
      </c>
    </row>
    <row r="28" spans="1:22" ht="15" customHeight="1">
      <c r="A28" s="39">
        <f t="shared" si="8"/>
        <v>27600</v>
      </c>
      <c r="B28" s="39">
        <v>2300</v>
      </c>
      <c r="C28" s="40">
        <f t="shared" si="9"/>
        <v>3118.3399999999997</v>
      </c>
      <c r="D28" s="41"/>
      <c r="E28" s="42" t="s">
        <v>35</v>
      </c>
      <c r="F28" s="42">
        <v>240</v>
      </c>
      <c r="G28" s="44"/>
      <c r="H28" s="45">
        <f t="shared" si="10"/>
        <v>284.5360824742268</v>
      </c>
      <c r="I28" s="45">
        <f t="shared" si="11"/>
        <v>23.711340206185568</v>
      </c>
      <c r="J28" s="40">
        <f t="shared" si="12"/>
        <v>32.14783505154639</v>
      </c>
      <c r="K28" s="41"/>
      <c r="L28" s="42">
        <v>97</v>
      </c>
      <c r="M28" s="44"/>
      <c r="N28" s="43">
        <v>240</v>
      </c>
      <c r="O28" s="67"/>
      <c r="P28" s="40">
        <v>76</v>
      </c>
      <c r="Q28" s="39">
        <v>3</v>
      </c>
      <c r="R28" s="44"/>
      <c r="S28" s="46">
        <v>58</v>
      </c>
      <c r="T28" s="83"/>
      <c r="U28" s="45">
        <f t="shared" si="7"/>
        <v>6085.705856320992</v>
      </c>
      <c r="V28" s="40">
        <v>8251</v>
      </c>
    </row>
    <row r="29" spans="1:22" ht="15" customHeight="1">
      <c r="A29" s="39">
        <f t="shared" si="8"/>
        <v>27600</v>
      </c>
      <c r="B29" s="39">
        <v>2300</v>
      </c>
      <c r="C29" s="40">
        <f t="shared" si="9"/>
        <v>3118.3399999999997</v>
      </c>
      <c r="D29" s="41"/>
      <c r="E29" s="42" t="s">
        <v>35</v>
      </c>
      <c r="F29" s="42">
        <v>280</v>
      </c>
      <c r="G29" s="44"/>
      <c r="H29" s="45">
        <f t="shared" si="10"/>
        <v>313.6363636363636</v>
      </c>
      <c r="I29" s="45">
        <f t="shared" si="11"/>
        <v>26.136363636363637</v>
      </c>
      <c r="J29" s="40">
        <f t="shared" si="12"/>
        <v>35.43568181818181</v>
      </c>
      <c r="K29" s="41"/>
      <c r="L29" s="42">
        <v>88</v>
      </c>
      <c r="M29" s="44"/>
      <c r="N29" s="43">
        <v>280</v>
      </c>
      <c r="O29" s="67"/>
      <c r="P29" s="40">
        <v>76</v>
      </c>
      <c r="Q29" s="39">
        <v>3</v>
      </c>
      <c r="R29" s="44"/>
      <c r="S29" s="46">
        <v>53</v>
      </c>
      <c r="T29" s="83"/>
      <c r="U29" s="45">
        <f t="shared" si="7"/>
        <v>6085.705856320992</v>
      </c>
      <c r="V29" s="40">
        <v>8251</v>
      </c>
    </row>
    <row r="30" spans="1:22" ht="15" customHeight="1">
      <c r="A30" s="39">
        <f t="shared" si="8"/>
        <v>27600</v>
      </c>
      <c r="B30" s="39">
        <v>2300</v>
      </c>
      <c r="C30" s="40">
        <f t="shared" si="9"/>
        <v>3118.3399999999997</v>
      </c>
      <c r="D30" s="41"/>
      <c r="E30" s="42" t="s">
        <v>35</v>
      </c>
      <c r="F30" s="42">
        <v>350</v>
      </c>
      <c r="G30" s="44"/>
      <c r="H30" s="45">
        <f t="shared" si="10"/>
        <v>250.9090909090909</v>
      </c>
      <c r="I30" s="45">
        <f t="shared" si="11"/>
        <v>20.90909090909091</v>
      </c>
      <c r="J30" s="40">
        <f t="shared" si="12"/>
        <v>28.34854545454545</v>
      </c>
      <c r="K30" s="41"/>
      <c r="L30" s="42">
        <v>110</v>
      </c>
      <c r="M30" s="44"/>
      <c r="N30" s="43">
        <v>354.67</v>
      </c>
      <c r="O30" s="67"/>
      <c r="P30" s="40">
        <v>76</v>
      </c>
      <c r="Q30" s="39">
        <v>3</v>
      </c>
      <c r="R30" s="44"/>
      <c r="S30" s="46">
        <v>58</v>
      </c>
      <c r="T30" s="83"/>
      <c r="U30" s="45">
        <f t="shared" si="7"/>
        <v>6085.705856320992</v>
      </c>
      <c r="V30" s="40">
        <v>8251</v>
      </c>
    </row>
    <row r="31" spans="1:22" ht="15" customHeight="1" thickBot="1">
      <c r="A31" s="49">
        <f t="shared" si="8"/>
        <v>27600</v>
      </c>
      <c r="B31" s="49">
        <v>2300</v>
      </c>
      <c r="C31" s="50">
        <f t="shared" si="9"/>
        <v>3118.3399999999997</v>
      </c>
      <c r="D31" s="41"/>
      <c r="E31" s="51" t="s">
        <v>35</v>
      </c>
      <c r="F31" s="51">
        <v>420</v>
      </c>
      <c r="G31" s="44"/>
      <c r="H31" s="53">
        <f t="shared" si="10"/>
        <v>209.0909090909091</v>
      </c>
      <c r="I31" s="53">
        <f t="shared" si="11"/>
        <v>17.424242424242426</v>
      </c>
      <c r="J31" s="50">
        <f t="shared" si="12"/>
        <v>23.623787878787876</v>
      </c>
      <c r="K31" s="41"/>
      <c r="L31" s="51">
        <v>132</v>
      </c>
      <c r="M31" s="44"/>
      <c r="N31" s="52">
        <v>420</v>
      </c>
      <c r="O31" s="67"/>
      <c r="P31" s="50">
        <v>76</v>
      </c>
      <c r="Q31" s="49">
        <v>3</v>
      </c>
      <c r="R31" s="44"/>
      <c r="S31" s="54">
        <v>58</v>
      </c>
      <c r="T31" s="83"/>
      <c r="U31" s="53">
        <f t="shared" si="7"/>
        <v>6085.705856320992</v>
      </c>
      <c r="V31" s="50">
        <v>8251</v>
      </c>
    </row>
    <row r="32" spans="1:22" ht="15" customHeight="1">
      <c r="A32" s="39">
        <f t="shared" si="8"/>
        <v>60000</v>
      </c>
      <c r="B32" s="39">
        <v>5000</v>
      </c>
      <c r="C32" s="40">
        <f t="shared" si="9"/>
        <v>6778.999999999999</v>
      </c>
      <c r="D32" s="41"/>
      <c r="E32" s="42" t="s">
        <v>36</v>
      </c>
      <c r="F32" s="42">
        <v>70</v>
      </c>
      <c r="G32" s="44"/>
      <c r="H32" s="45">
        <f t="shared" si="10"/>
        <v>2608.695652173913</v>
      </c>
      <c r="I32" s="45">
        <f t="shared" si="11"/>
        <v>217.3913043478261</v>
      </c>
      <c r="J32" s="40">
        <f t="shared" si="12"/>
        <v>294.73913043478257</v>
      </c>
      <c r="K32" s="41"/>
      <c r="L32" s="42">
        <v>23</v>
      </c>
      <c r="M32" s="44"/>
      <c r="N32" s="43">
        <v>70</v>
      </c>
      <c r="O32" s="67"/>
      <c r="P32" s="40">
        <v>102</v>
      </c>
      <c r="Q32" s="39">
        <v>4</v>
      </c>
      <c r="R32" s="44"/>
      <c r="S32" s="46">
        <v>68</v>
      </c>
      <c r="T32" s="83"/>
      <c r="U32" s="39">
        <f t="shared" si="7"/>
        <v>10494.173181885235</v>
      </c>
      <c r="V32" s="40">
        <v>14228</v>
      </c>
    </row>
    <row r="33" spans="1:22" ht="15" customHeight="1">
      <c r="A33" s="39">
        <f t="shared" si="8"/>
        <v>68400</v>
      </c>
      <c r="B33" s="39">
        <v>5700</v>
      </c>
      <c r="C33" s="40">
        <f t="shared" si="9"/>
        <v>7728.0599999999995</v>
      </c>
      <c r="D33" s="41"/>
      <c r="E33" s="42" t="s">
        <v>36</v>
      </c>
      <c r="F33" s="42">
        <v>140</v>
      </c>
      <c r="G33" s="44"/>
      <c r="H33" s="45">
        <f t="shared" si="10"/>
        <v>1554.5454545454545</v>
      </c>
      <c r="I33" s="45">
        <f t="shared" si="11"/>
        <v>129.54545454545453</v>
      </c>
      <c r="J33" s="40">
        <f t="shared" si="12"/>
        <v>175.63772727272726</v>
      </c>
      <c r="K33" s="41"/>
      <c r="L33" s="42">
        <v>44</v>
      </c>
      <c r="M33" s="44"/>
      <c r="N33" s="43">
        <v>140</v>
      </c>
      <c r="O33" s="67"/>
      <c r="P33" s="40">
        <v>102</v>
      </c>
      <c r="Q33" s="39">
        <v>4</v>
      </c>
      <c r="R33" s="44"/>
      <c r="S33" s="46">
        <v>79</v>
      </c>
      <c r="T33" s="83"/>
      <c r="U33" s="39">
        <f t="shared" si="7"/>
        <v>11963.416433102228</v>
      </c>
      <c r="V33" s="40">
        <v>16220</v>
      </c>
    </row>
    <row r="34" spans="1:22" ht="15" customHeight="1">
      <c r="A34" s="39">
        <f t="shared" si="8"/>
        <v>68400</v>
      </c>
      <c r="B34" s="39">
        <v>5700</v>
      </c>
      <c r="C34" s="40">
        <f t="shared" si="9"/>
        <v>7728.0599999999995</v>
      </c>
      <c r="D34" s="41"/>
      <c r="E34" s="42" t="s">
        <v>36</v>
      </c>
      <c r="F34" s="42">
        <v>210</v>
      </c>
      <c r="G34" s="44"/>
      <c r="H34" s="45">
        <f t="shared" si="10"/>
        <v>1036.3636363636363</v>
      </c>
      <c r="I34" s="45">
        <f t="shared" si="11"/>
        <v>86.36363636363636</v>
      </c>
      <c r="J34" s="40">
        <f t="shared" si="12"/>
        <v>117.09181818181817</v>
      </c>
      <c r="K34" s="41"/>
      <c r="L34" s="42">
        <v>66</v>
      </c>
      <c r="M34" s="44"/>
      <c r="N34" s="43">
        <v>210</v>
      </c>
      <c r="O34" s="67"/>
      <c r="P34" s="40">
        <v>102</v>
      </c>
      <c r="Q34" s="39">
        <v>4</v>
      </c>
      <c r="R34" s="48"/>
      <c r="S34" s="46">
        <v>79</v>
      </c>
      <c r="T34" s="83"/>
      <c r="U34" s="39">
        <f t="shared" si="7"/>
        <v>11963.416433102228</v>
      </c>
      <c r="V34" s="40">
        <v>16220</v>
      </c>
    </row>
    <row r="35" spans="1:22" ht="15" customHeight="1">
      <c r="A35" s="39">
        <f t="shared" si="8"/>
        <v>73200</v>
      </c>
      <c r="B35" s="39">
        <v>6100</v>
      </c>
      <c r="C35" s="40">
        <f t="shared" si="9"/>
        <v>8270.38</v>
      </c>
      <c r="D35" s="41"/>
      <c r="E35" s="42" t="s">
        <v>36</v>
      </c>
      <c r="F35" s="42">
        <v>280</v>
      </c>
      <c r="G35" s="44"/>
      <c r="H35" s="45">
        <f t="shared" si="10"/>
        <v>831.8181818181819</v>
      </c>
      <c r="I35" s="45">
        <f t="shared" si="11"/>
        <v>69.31818181818181</v>
      </c>
      <c r="J35" s="40">
        <f t="shared" si="12"/>
        <v>93.9815909090909</v>
      </c>
      <c r="K35" s="41"/>
      <c r="L35" s="42">
        <v>88</v>
      </c>
      <c r="M35" s="44"/>
      <c r="N35" s="43">
        <v>280</v>
      </c>
      <c r="O35" s="67"/>
      <c r="P35" s="40">
        <v>102</v>
      </c>
      <c r="Q35" s="39">
        <v>4</v>
      </c>
      <c r="R35" s="48"/>
      <c r="S35" s="46">
        <v>79</v>
      </c>
      <c r="T35" s="83"/>
      <c r="U35" s="39">
        <f t="shared" si="7"/>
        <v>12801.29812656734</v>
      </c>
      <c r="V35" s="40">
        <v>17356</v>
      </c>
    </row>
    <row r="36" spans="1:22" ht="15" customHeight="1">
      <c r="A36" s="39">
        <f t="shared" si="8"/>
        <v>73200</v>
      </c>
      <c r="B36" s="39">
        <v>6100</v>
      </c>
      <c r="C36" s="40">
        <f t="shared" si="9"/>
        <v>8270.38</v>
      </c>
      <c r="D36" s="41"/>
      <c r="E36" s="42" t="s">
        <v>36</v>
      </c>
      <c r="F36" s="42">
        <v>350</v>
      </c>
      <c r="G36" s="44"/>
      <c r="H36" s="45">
        <f t="shared" si="10"/>
        <v>665.4545454545455</v>
      </c>
      <c r="I36" s="45">
        <f t="shared" si="11"/>
        <v>55.45454545454545</v>
      </c>
      <c r="J36" s="40">
        <f t="shared" si="12"/>
        <v>75.18527272727272</v>
      </c>
      <c r="K36" s="41"/>
      <c r="L36" s="42">
        <v>110</v>
      </c>
      <c r="M36" s="44"/>
      <c r="N36" s="43">
        <v>354.67</v>
      </c>
      <c r="O36" s="67"/>
      <c r="P36" s="40">
        <v>102</v>
      </c>
      <c r="Q36" s="39">
        <v>4</v>
      </c>
      <c r="R36" s="44"/>
      <c r="S36" s="46">
        <v>84</v>
      </c>
      <c r="T36" s="83"/>
      <c r="U36" s="39">
        <f t="shared" si="7"/>
        <v>12801.29812656734</v>
      </c>
      <c r="V36" s="40">
        <v>17356</v>
      </c>
    </row>
    <row r="37" spans="1:22" ht="15" customHeight="1" thickBot="1">
      <c r="A37" s="49">
        <f t="shared" si="8"/>
        <v>73200</v>
      </c>
      <c r="B37" s="49">
        <v>6100</v>
      </c>
      <c r="C37" s="50">
        <f t="shared" si="9"/>
        <v>8270.38</v>
      </c>
      <c r="D37" s="41"/>
      <c r="E37" s="51" t="s">
        <v>36</v>
      </c>
      <c r="F37" s="51">
        <v>420</v>
      </c>
      <c r="G37" s="44"/>
      <c r="H37" s="53">
        <f t="shared" si="10"/>
        <v>554.5454545454545</v>
      </c>
      <c r="I37" s="53">
        <f t="shared" si="11"/>
        <v>46.21212121212121</v>
      </c>
      <c r="J37" s="50">
        <f t="shared" si="12"/>
        <v>62.654393939393934</v>
      </c>
      <c r="K37" s="41"/>
      <c r="L37" s="51">
        <v>132</v>
      </c>
      <c r="M37" s="44"/>
      <c r="N37" s="52">
        <v>420</v>
      </c>
      <c r="O37" s="67"/>
      <c r="P37" s="50">
        <v>102</v>
      </c>
      <c r="Q37" s="49">
        <v>4</v>
      </c>
      <c r="R37" s="44"/>
      <c r="S37" s="54">
        <v>84</v>
      </c>
      <c r="T37" s="83"/>
      <c r="U37" s="49">
        <f t="shared" si="7"/>
        <v>12801.29812656734</v>
      </c>
      <c r="V37" s="50">
        <v>17356</v>
      </c>
    </row>
    <row r="38" spans="1:26" ht="15" customHeight="1">
      <c r="A38" s="39">
        <f aca="true" t="shared" si="13" ref="A38:A45">B38*12</f>
        <v>96000</v>
      </c>
      <c r="B38" s="39">
        <v>8000</v>
      </c>
      <c r="C38" s="40">
        <f aca="true" t="shared" si="14" ref="C38:C45">B38*1.3558</f>
        <v>10846.4</v>
      </c>
      <c r="D38" s="41"/>
      <c r="E38" s="42" t="s">
        <v>37</v>
      </c>
      <c r="F38" s="42">
        <v>60</v>
      </c>
      <c r="G38" s="44"/>
      <c r="H38" s="45">
        <f aca="true" t="shared" si="15" ref="H38:H45">A38/L38</f>
        <v>3840</v>
      </c>
      <c r="I38" s="45">
        <f aca="true" t="shared" si="16" ref="I38:I45">B38/L38</f>
        <v>320</v>
      </c>
      <c r="J38" s="40">
        <f aca="true" t="shared" si="17" ref="J38:J45">C38/L38</f>
        <v>433.856</v>
      </c>
      <c r="K38" s="41"/>
      <c r="L38" s="42">
        <v>25</v>
      </c>
      <c r="M38" s="44"/>
      <c r="N38" s="43">
        <v>60</v>
      </c>
      <c r="O38" s="67"/>
      <c r="P38" s="40">
        <v>127</v>
      </c>
      <c r="Q38" s="39">
        <v>5</v>
      </c>
      <c r="R38" s="44"/>
      <c r="S38" s="40">
        <v>120</v>
      </c>
      <c r="T38" s="83"/>
      <c r="U38" s="39">
        <f t="shared" si="7"/>
        <v>23985.10104735212</v>
      </c>
      <c r="V38" s="40">
        <v>32519</v>
      </c>
      <c r="W38" s="3">
        <v>1</v>
      </c>
      <c r="X38" s="3">
        <v>0.42</v>
      </c>
      <c r="Y38">
        <v>60</v>
      </c>
      <c r="Z38" s="2">
        <f aca="true" t="shared" si="18" ref="Z38:Z45">F38/Y38*W38*Y38*X38</f>
        <v>25.2</v>
      </c>
    </row>
    <row r="39" spans="1:26" ht="15" customHeight="1">
      <c r="A39" s="39">
        <f t="shared" si="13"/>
        <v>96000</v>
      </c>
      <c r="B39" s="39">
        <v>8000</v>
      </c>
      <c r="C39" s="40">
        <f t="shared" si="14"/>
        <v>10846.4</v>
      </c>
      <c r="D39" s="41"/>
      <c r="E39" s="42" t="s">
        <v>37</v>
      </c>
      <c r="F39" s="42">
        <v>120</v>
      </c>
      <c r="G39" s="44"/>
      <c r="H39" s="45">
        <f t="shared" si="15"/>
        <v>2000</v>
      </c>
      <c r="I39" s="45">
        <f t="shared" si="16"/>
        <v>166.66666666666666</v>
      </c>
      <c r="J39" s="40">
        <f t="shared" si="17"/>
        <v>225.96666666666667</v>
      </c>
      <c r="K39" s="41"/>
      <c r="L39" s="42">
        <v>48</v>
      </c>
      <c r="M39" s="44"/>
      <c r="N39" s="43">
        <v>120</v>
      </c>
      <c r="O39" s="67"/>
      <c r="P39" s="40">
        <v>127</v>
      </c>
      <c r="Q39" s="39">
        <v>5</v>
      </c>
      <c r="R39" s="44"/>
      <c r="S39" s="40">
        <v>152</v>
      </c>
      <c r="T39" s="83"/>
      <c r="U39" s="39">
        <f aca="true" t="shared" si="19" ref="U39:U45">V39/1.3558</f>
        <v>23985.10104735212</v>
      </c>
      <c r="V39" s="40">
        <v>32519</v>
      </c>
      <c r="W39" s="3">
        <v>0.95</v>
      </c>
      <c r="X39" s="3">
        <v>0.42</v>
      </c>
      <c r="Y39">
        <v>60</v>
      </c>
      <c r="Z39" s="2">
        <f t="shared" si="18"/>
        <v>47.879999999999995</v>
      </c>
    </row>
    <row r="40" spans="1:26" ht="15" customHeight="1">
      <c r="A40" s="39">
        <f t="shared" si="13"/>
        <v>96000</v>
      </c>
      <c r="B40" s="39">
        <v>8000</v>
      </c>
      <c r="C40" s="40">
        <f t="shared" si="14"/>
        <v>10846.4</v>
      </c>
      <c r="D40" s="41"/>
      <c r="E40" s="42" t="s">
        <v>37</v>
      </c>
      <c r="F40" s="42">
        <v>180</v>
      </c>
      <c r="G40" s="44"/>
      <c r="H40" s="45">
        <f t="shared" si="15"/>
        <v>1352.112676056338</v>
      </c>
      <c r="I40" s="45">
        <f t="shared" si="16"/>
        <v>112.67605633802818</v>
      </c>
      <c r="J40" s="40">
        <f t="shared" si="17"/>
        <v>152.7661971830986</v>
      </c>
      <c r="K40" s="41"/>
      <c r="L40" s="42">
        <v>71</v>
      </c>
      <c r="M40" s="44"/>
      <c r="N40" s="43">
        <v>180</v>
      </c>
      <c r="O40" s="67"/>
      <c r="P40" s="40">
        <v>127</v>
      </c>
      <c r="Q40" s="39">
        <v>5</v>
      </c>
      <c r="R40" s="44"/>
      <c r="S40" s="40">
        <v>152</v>
      </c>
      <c r="T40" s="83"/>
      <c r="U40" s="39">
        <f t="shared" si="19"/>
        <v>23985.10104735212</v>
      </c>
      <c r="V40" s="40">
        <v>32519</v>
      </c>
      <c r="W40" s="3">
        <v>0.95</v>
      </c>
      <c r="X40" s="3">
        <v>0.42</v>
      </c>
      <c r="Y40">
        <v>60</v>
      </c>
      <c r="Z40" s="2">
        <f t="shared" si="18"/>
        <v>71.81999999999998</v>
      </c>
    </row>
    <row r="41" spans="1:26" ht="15" customHeight="1">
      <c r="A41" s="39">
        <f t="shared" si="13"/>
        <v>108000</v>
      </c>
      <c r="B41" s="39">
        <v>9000</v>
      </c>
      <c r="C41" s="40">
        <f t="shared" si="14"/>
        <v>12202.199999999999</v>
      </c>
      <c r="D41" s="41"/>
      <c r="E41" s="42" t="s">
        <v>37</v>
      </c>
      <c r="F41" s="42">
        <v>240</v>
      </c>
      <c r="G41" s="44"/>
      <c r="H41" s="45">
        <f t="shared" si="15"/>
        <v>1136.842105263158</v>
      </c>
      <c r="I41" s="45">
        <f t="shared" si="16"/>
        <v>94.73684210526316</v>
      </c>
      <c r="J41" s="40">
        <f t="shared" si="17"/>
        <v>128.44421052631577</v>
      </c>
      <c r="K41" s="41"/>
      <c r="L41" s="42">
        <v>95</v>
      </c>
      <c r="M41" s="44"/>
      <c r="N41" s="43">
        <v>240</v>
      </c>
      <c r="O41" s="67"/>
      <c r="P41" s="40">
        <v>127</v>
      </c>
      <c r="Q41" s="39">
        <v>5</v>
      </c>
      <c r="R41" s="48"/>
      <c r="S41" s="40">
        <v>152</v>
      </c>
      <c r="T41" s="83"/>
      <c r="U41" s="39">
        <f t="shared" si="19"/>
        <v>26984.06844667355</v>
      </c>
      <c r="V41" s="40">
        <v>36585</v>
      </c>
      <c r="W41" s="3">
        <v>0.95</v>
      </c>
      <c r="X41" s="3">
        <v>0.42</v>
      </c>
      <c r="Y41">
        <v>60</v>
      </c>
      <c r="Z41" s="2">
        <f t="shared" si="18"/>
        <v>95.75999999999999</v>
      </c>
    </row>
    <row r="42" spans="1:26" ht="15" customHeight="1">
      <c r="A42" s="39">
        <f t="shared" si="13"/>
        <v>108000</v>
      </c>
      <c r="B42" s="39">
        <v>9000</v>
      </c>
      <c r="C42" s="40">
        <f t="shared" si="14"/>
        <v>12202.199999999999</v>
      </c>
      <c r="D42" s="41"/>
      <c r="E42" s="42" t="s">
        <v>37</v>
      </c>
      <c r="F42" s="42">
        <v>360</v>
      </c>
      <c r="G42" s="44"/>
      <c r="H42" s="45">
        <f t="shared" si="15"/>
        <v>760.5633802816901</v>
      </c>
      <c r="I42" s="45">
        <f t="shared" si="16"/>
        <v>63.38028169014085</v>
      </c>
      <c r="J42" s="40">
        <f t="shared" si="17"/>
        <v>85.93098591549295</v>
      </c>
      <c r="K42" s="41"/>
      <c r="L42" s="42">
        <v>142</v>
      </c>
      <c r="M42" s="44"/>
      <c r="N42" s="43">
        <v>360</v>
      </c>
      <c r="O42" s="67"/>
      <c r="P42" s="40">
        <v>127</v>
      </c>
      <c r="Q42" s="39">
        <v>5</v>
      </c>
      <c r="R42" s="48"/>
      <c r="S42" s="40">
        <v>152</v>
      </c>
      <c r="T42" s="83"/>
      <c r="U42" s="39">
        <f t="shared" si="19"/>
        <v>26984.06844667355</v>
      </c>
      <c r="V42" s="40">
        <v>36585</v>
      </c>
      <c r="W42" s="3">
        <v>0.95</v>
      </c>
      <c r="X42" s="3">
        <v>0.42</v>
      </c>
      <c r="Y42">
        <v>60</v>
      </c>
      <c r="Z42" s="2">
        <f t="shared" si="18"/>
        <v>143.63999999999996</v>
      </c>
    </row>
    <row r="43" spans="1:26" ht="15" customHeight="1">
      <c r="A43" s="39">
        <f t="shared" si="13"/>
        <v>108000</v>
      </c>
      <c r="B43" s="39">
        <v>9000</v>
      </c>
      <c r="C43" s="40">
        <f t="shared" si="14"/>
        <v>12202.199999999999</v>
      </c>
      <c r="D43" s="41"/>
      <c r="E43" s="56" t="s">
        <v>37</v>
      </c>
      <c r="F43" s="42">
        <v>480</v>
      </c>
      <c r="G43" s="44"/>
      <c r="H43" s="45">
        <f t="shared" si="15"/>
        <v>571.4285714285714</v>
      </c>
      <c r="I43" s="45">
        <f t="shared" si="16"/>
        <v>47.61904761904762</v>
      </c>
      <c r="J43" s="40">
        <f t="shared" si="17"/>
        <v>64.56190476190476</v>
      </c>
      <c r="K43" s="41"/>
      <c r="L43" s="42">
        <v>189</v>
      </c>
      <c r="M43" s="44"/>
      <c r="N43" s="43">
        <v>473.68</v>
      </c>
      <c r="O43" s="67"/>
      <c r="P43" s="40">
        <v>127</v>
      </c>
      <c r="Q43" s="39">
        <v>5</v>
      </c>
      <c r="R43" s="44"/>
      <c r="S43" s="40">
        <v>162</v>
      </c>
      <c r="T43" s="83"/>
      <c r="U43" s="39">
        <f t="shared" si="19"/>
        <v>26984.06844667355</v>
      </c>
      <c r="V43" s="40">
        <v>36585</v>
      </c>
      <c r="W43" s="3">
        <v>0.95</v>
      </c>
      <c r="X43" s="3">
        <v>0.42</v>
      </c>
      <c r="Y43">
        <v>60</v>
      </c>
      <c r="Z43" s="2">
        <f t="shared" si="18"/>
        <v>191.51999999999998</v>
      </c>
    </row>
    <row r="44" spans="1:26" ht="15" customHeight="1">
      <c r="A44" s="39">
        <f t="shared" si="13"/>
        <v>108000</v>
      </c>
      <c r="B44" s="39">
        <v>9000</v>
      </c>
      <c r="C44" s="40">
        <f t="shared" si="14"/>
        <v>12202.199999999999</v>
      </c>
      <c r="D44" s="41"/>
      <c r="E44" s="42" t="s">
        <v>37</v>
      </c>
      <c r="F44" s="42">
        <v>540</v>
      </c>
      <c r="G44" s="44"/>
      <c r="H44" s="45">
        <f t="shared" si="15"/>
        <v>504.67289719626166</v>
      </c>
      <c r="I44" s="45">
        <f t="shared" si="16"/>
        <v>42.05607476635514</v>
      </c>
      <c r="J44" s="40">
        <f t="shared" si="17"/>
        <v>57.01962616822429</v>
      </c>
      <c r="K44" s="41"/>
      <c r="L44" s="42">
        <v>214</v>
      </c>
      <c r="M44" s="44"/>
      <c r="N44" s="43">
        <v>536.47</v>
      </c>
      <c r="O44" s="67"/>
      <c r="P44" s="40">
        <v>127</v>
      </c>
      <c r="Q44" s="39">
        <v>5</v>
      </c>
      <c r="R44" s="44"/>
      <c r="S44" s="40">
        <v>162</v>
      </c>
      <c r="T44" s="83"/>
      <c r="U44" s="39">
        <f t="shared" si="19"/>
        <v>26984.06844667355</v>
      </c>
      <c r="V44" s="40">
        <v>36585</v>
      </c>
      <c r="W44" s="3">
        <v>0.95</v>
      </c>
      <c r="X44" s="3">
        <v>0.42</v>
      </c>
      <c r="Y44">
        <v>60</v>
      </c>
      <c r="Z44" s="2">
        <f t="shared" si="18"/>
        <v>215.45999999999995</v>
      </c>
    </row>
    <row r="45" spans="1:26" ht="15" customHeight="1" thickBot="1">
      <c r="A45" s="110">
        <f t="shared" si="13"/>
        <v>108000</v>
      </c>
      <c r="B45" s="110">
        <v>9000</v>
      </c>
      <c r="C45" s="95">
        <f t="shared" si="14"/>
        <v>12202.199999999999</v>
      </c>
      <c r="D45" s="41"/>
      <c r="E45" s="111" t="s">
        <v>37</v>
      </c>
      <c r="F45" s="111">
        <v>720</v>
      </c>
      <c r="G45" s="44"/>
      <c r="H45" s="94">
        <f t="shared" si="15"/>
        <v>378.94736842105266</v>
      </c>
      <c r="I45" s="94">
        <f t="shared" si="16"/>
        <v>31.57894736842105</v>
      </c>
      <c r="J45" s="95">
        <f t="shared" si="17"/>
        <v>42.81473684210526</v>
      </c>
      <c r="K45" s="41"/>
      <c r="L45" s="111">
        <v>285</v>
      </c>
      <c r="M45" s="44"/>
      <c r="N45" s="112">
        <v>720</v>
      </c>
      <c r="O45" s="67"/>
      <c r="P45" s="95">
        <v>127</v>
      </c>
      <c r="Q45" s="110">
        <v>5</v>
      </c>
      <c r="R45" s="44"/>
      <c r="S45" s="95">
        <v>162</v>
      </c>
      <c r="T45" s="83"/>
      <c r="U45" s="39">
        <f t="shared" si="19"/>
        <v>26984.06844667355</v>
      </c>
      <c r="V45" s="40">
        <v>36585</v>
      </c>
      <c r="W45" s="3">
        <v>0.95</v>
      </c>
      <c r="X45" s="3">
        <v>0.42</v>
      </c>
      <c r="Y45">
        <v>60</v>
      </c>
      <c r="Z45" s="2">
        <f t="shared" si="18"/>
        <v>287.2799999999999</v>
      </c>
    </row>
    <row r="46" spans="1:21" ht="12.75">
      <c r="A46" s="57"/>
      <c r="B46" s="57"/>
      <c r="C46" s="58"/>
      <c r="D46" s="58"/>
      <c r="E46" s="59"/>
      <c r="F46" s="60"/>
      <c r="G46" s="60"/>
      <c r="H46" s="61"/>
      <c r="I46" s="61"/>
      <c r="J46" s="58"/>
      <c r="K46" s="58"/>
      <c r="L46" s="59"/>
      <c r="M46" s="59"/>
      <c r="N46" s="60"/>
      <c r="O46" s="60"/>
      <c r="P46" s="62"/>
      <c r="Q46" s="63"/>
      <c r="R46" s="59"/>
      <c r="S46" s="59"/>
      <c r="T46" s="59"/>
      <c r="U46" s="59"/>
    </row>
    <row r="47" spans="1:21" ht="12.75">
      <c r="A47" s="64" t="s">
        <v>38</v>
      </c>
      <c r="B47"/>
      <c r="C47" s="58"/>
      <c r="D47" s="58"/>
      <c r="E47" s="59"/>
      <c r="F47" s="60"/>
      <c r="G47" s="60"/>
      <c r="H47" s="61"/>
      <c r="I47" s="61"/>
      <c r="J47" s="58"/>
      <c r="K47" s="58"/>
      <c r="L47" s="59"/>
      <c r="M47" s="59"/>
      <c r="N47" s="60"/>
      <c r="O47" s="60"/>
      <c r="P47" s="62"/>
      <c r="Q47" s="63"/>
      <c r="R47" s="59"/>
      <c r="S47" s="59"/>
      <c r="T47" s="59"/>
      <c r="U47" s="59"/>
    </row>
    <row r="48" spans="1:21" ht="12.75">
      <c r="A48" s="65" t="s">
        <v>39</v>
      </c>
      <c r="B48"/>
      <c r="C48" s="58"/>
      <c r="D48" s="58"/>
      <c r="E48" s="59"/>
      <c r="F48" s="60"/>
      <c r="G48" s="60"/>
      <c r="H48" s="61"/>
      <c r="I48" s="61"/>
      <c r="J48" s="58"/>
      <c r="K48" s="58"/>
      <c r="L48" s="59"/>
      <c r="M48" s="59"/>
      <c r="N48" s="60"/>
      <c r="O48" s="60"/>
      <c r="P48" s="62"/>
      <c r="Q48" s="63"/>
      <c r="R48" s="59"/>
      <c r="S48" s="59"/>
      <c r="T48" s="59"/>
      <c r="U48" s="59"/>
    </row>
    <row r="49" spans="1:21" ht="12.75">
      <c r="A49" s="65" t="s">
        <v>40</v>
      </c>
      <c r="B49"/>
      <c r="C49" s="58"/>
      <c r="D49" s="58"/>
      <c r="E49" s="59"/>
      <c r="F49" s="60"/>
      <c r="G49" s="60"/>
      <c r="H49" s="61"/>
      <c r="I49" s="61"/>
      <c r="J49" s="58"/>
      <c r="K49" s="58"/>
      <c r="L49" s="59"/>
      <c r="M49" s="59"/>
      <c r="N49" s="60"/>
      <c r="O49" s="60"/>
      <c r="P49" s="62"/>
      <c r="Q49" s="63"/>
      <c r="R49" s="59"/>
      <c r="S49" s="59"/>
      <c r="T49" s="59"/>
      <c r="U49" s="59"/>
    </row>
    <row r="50" spans="1:21" ht="12.75">
      <c r="A50" s="65"/>
      <c r="B50" s="57"/>
      <c r="C50" s="58"/>
      <c r="D50" s="58"/>
      <c r="E50" s="59"/>
      <c r="F50" s="60"/>
      <c r="G50" s="60"/>
      <c r="H50" s="61"/>
      <c r="I50" s="61"/>
      <c r="J50" s="58"/>
      <c r="K50" s="58"/>
      <c r="L50" s="59"/>
      <c r="M50" s="59"/>
      <c r="N50" s="60"/>
      <c r="O50" s="60"/>
      <c r="P50" s="62"/>
      <c r="Q50" s="63"/>
      <c r="R50" s="59"/>
      <c r="S50" s="59"/>
      <c r="T50" s="59"/>
      <c r="U50" s="59"/>
    </row>
  </sheetData>
  <sheetProtection password="C396" sheet="1" objects="1" scenarios="1"/>
  <printOptions horizontalCentered="1"/>
  <pageMargins left="0.3937007874015748" right="0.31496062992125984" top="0.2362204724409449" bottom="0.3937007874015748" header="0" footer="0"/>
  <pageSetup fitToHeight="1" fitToWidth="1" horizontalDpi="300" verticalDpi="300" orientation="portrait" paperSize="9" r:id="rId1"/>
  <headerFooter alignWithMargins="0">
    <oddFooter>&amp;LISSUE: 3&amp;CDATE: 12.3.10&amp;RSIGNATURE: SW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showGridLines="0" workbookViewId="0" topLeftCell="A1">
      <selection activeCell="F67" sqref="F67"/>
    </sheetView>
  </sheetViews>
  <sheetFormatPr defaultColWidth="9.140625" defaultRowHeight="12.75"/>
  <cols>
    <col min="1" max="1" width="8.57421875" style="6" customWidth="1"/>
    <col min="2" max="2" width="7.57421875" style="6" bestFit="1" customWidth="1"/>
    <col min="3" max="3" width="6.7109375" style="1" customWidth="1"/>
    <col min="4" max="4" width="1.7109375" style="1" customWidth="1"/>
    <col min="5" max="5" width="15.00390625" style="1" bestFit="1" customWidth="1"/>
    <col min="6" max="6" width="5.7109375" style="1" customWidth="1"/>
    <col min="7" max="7" width="1.7109375" style="1" customWidth="1"/>
    <col min="8" max="8" width="6.7109375" style="6" customWidth="1"/>
    <col min="9" max="9" width="5.7109375" style="6" customWidth="1"/>
    <col min="10" max="10" width="5.7109375" style="1" customWidth="1"/>
    <col min="11" max="11" width="1.7109375" style="1" customWidth="1"/>
    <col min="12" max="12" width="6.7109375" style="1" customWidth="1"/>
    <col min="13" max="13" width="1.7109375" style="1" customWidth="1"/>
    <col min="14" max="14" width="6.57421875" style="1" customWidth="1"/>
    <col min="15" max="15" width="1.7109375" style="1" customWidth="1"/>
    <col min="16" max="16" width="4.7109375" style="1" customWidth="1"/>
    <col min="17" max="17" width="4.7109375" style="6" customWidth="1"/>
    <col min="18" max="18" width="1.7109375" style="1" customWidth="1"/>
    <col min="19" max="19" width="6.7109375" style="1" customWidth="1"/>
  </cols>
  <sheetData>
    <row r="1" spans="1:15" ht="18">
      <c r="A1" s="5" t="s">
        <v>0</v>
      </c>
      <c r="B1"/>
      <c r="C1"/>
      <c r="D1" s="5"/>
      <c r="E1" s="4"/>
      <c r="F1" s="4"/>
      <c r="G1" s="4"/>
      <c r="N1" s="4"/>
      <c r="O1" s="4"/>
    </row>
    <row r="2" ht="13.5" thickBot="1">
      <c r="A2"/>
    </row>
    <row r="3" spans="1:19" s="7" customFormat="1" ht="15" customHeight="1">
      <c r="A3" s="8" t="s">
        <v>1</v>
      </c>
      <c r="B3" s="85"/>
      <c r="C3" s="9"/>
      <c r="D3" s="9"/>
      <c r="E3" s="8" t="s">
        <v>2</v>
      </c>
      <c r="F3" s="9" t="s">
        <v>3</v>
      </c>
      <c r="G3" s="9"/>
      <c r="H3" s="8" t="s">
        <v>4</v>
      </c>
      <c r="I3" s="85"/>
      <c r="J3" s="9"/>
      <c r="K3" s="9"/>
      <c r="L3" s="8" t="s">
        <v>5</v>
      </c>
      <c r="M3" s="8"/>
      <c r="N3" s="9" t="s">
        <v>6</v>
      </c>
      <c r="O3" s="9"/>
      <c r="P3" s="8" t="s">
        <v>7</v>
      </c>
      <c r="Q3" s="10"/>
      <c r="R3" s="8"/>
      <c r="S3" s="8" t="s">
        <v>8</v>
      </c>
    </row>
    <row r="4" spans="1:19" s="7" customFormat="1" ht="15" customHeight="1">
      <c r="A4" s="11" t="s">
        <v>14</v>
      </c>
      <c r="B4"/>
      <c r="C4" s="12"/>
      <c r="D4" s="12"/>
      <c r="E4" s="12" t="s">
        <v>15</v>
      </c>
      <c r="F4" s="11" t="s">
        <v>16</v>
      </c>
      <c r="G4" s="12"/>
      <c r="H4" s="12" t="s">
        <v>17</v>
      </c>
      <c r="I4"/>
      <c r="J4" s="12"/>
      <c r="K4" s="12"/>
      <c r="L4" s="11" t="s">
        <v>18</v>
      </c>
      <c r="M4" s="13"/>
      <c r="N4" s="11" t="s">
        <v>16</v>
      </c>
      <c r="O4" s="11"/>
      <c r="P4" s="11" t="s">
        <v>19</v>
      </c>
      <c r="Q4" s="14"/>
      <c r="R4" s="11"/>
      <c r="S4" s="11" t="s">
        <v>20</v>
      </c>
    </row>
    <row r="5" spans="1:19" ht="15" customHeight="1" thickBot="1">
      <c r="A5" s="15" t="s">
        <v>24</v>
      </c>
      <c r="B5" s="15" t="s">
        <v>25</v>
      </c>
      <c r="C5" s="16" t="s">
        <v>26</v>
      </c>
      <c r="D5" s="17"/>
      <c r="E5" s="16"/>
      <c r="F5" s="16"/>
      <c r="G5" s="17"/>
      <c r="H5" s="15" t="s">
        <v>24</v>
      </c>
      <c r="I5" s="15" t="s">
        <v>25</v>
      </c>
      <c r="J5" s="16" t="s">
        <v>26</v>
      </c>
      <c r="K5" s="17"/>
      <c r="L5" s="18" t="s">
        <v>27</v>
      </c>
      <c r="M5" s="17"/>
      <c r="N5" s="16"/>
      <c r="O5" s="17"/>
      <c r="P5" s="16" t="s">
        <v>28</v>
      </c>
      <c r="Q5" s="19" t="s">
        <v>29</v>
      </c>
      <c r="R5" s="20"/>
      <c r="S5" s="21" t="s">
        <v>30</v>
      </c>
    </row>
    <row r="6" spans="1:19" ht="12.75">
      <c r="A6" s="81">
        <f aca="true" t="shared" si="0" ref="A6:A21">B6*12</f>
        <v>180000</v>
      </c>
      <c r="B6" s="81">
        <v>15000</v>
      </c>
      <c r="C6" s="71">
        <f aca="true" t="shared" si="1" ref="C6:C21">B6*1.3558</f>
        <v>20337</v>
      </c>
      <c r="D6" s="40"/>
      <c r="E6" s="70" t="s">
        <v>41</v>
      </c>
      <c r="F6" s="70">
        <v>60</v>
      </c>
      <c r="G6" s="44"/>
      <c r="H6" s="45">
        <f aca="true" t="shared" si="2" ref="H6:H46">A6/L6</f>
        <v>7200</v>
      </c>
      <c r="I6" s="45">
        <f aca="true" t="shared" si="3" ref="I6:I46">B6/L6</f>
        <v>600</v>
      </c>
      <c r="J6" s="40">
        <f aca="true" t="shared" si="4" ref="J6:J46">C6/L6</f>
        <v>813.48</v>
      </c>
      <c r="K6" s="41"/>
      <c r="L6" s="70">
        <v>25</v>
      </c>
      <c r="M6" s="44"/>
      <c r="N6" s="70">
        <v>60</v>
      </c>
      <c r="O6" s="66"/>
      <c r="P6" s="72">
        <v>153</v>
      </c>
      <c r="Q6" s="68">
        <v>6</v>
      </c>
      <c r="R6" s="27"/>
      <c r="S6" s="71">
        <v>180</v>
      </c>
    </row>
    <row r="7" spans="1:19" ht="12.75">
      <c r="A7" s="81">
        <f t="shared" si="0"/>
        <v>192000</v>
      </c>
      <c r="B7" s="81">
        <v>16000</v>
      </c>
      <c r="C7" s="71">
        <f t="shared" si="1"/>
        <v>21692.8</v>
      </c>
      <c r="D7" s="40"/>
      <c r="E7" s="70" t="s">
        <v>41</v>
      </c>
      <c r="F7" s="70">
        <v>120</v>
      </c>
      <c r="G7" s="44"/>
      <c r="H7" s="45">
        <f t="shared" si="2"/>
        <v>4000</v>
      </c>
      <c r="I7" s="45">
        <f t="shared" si="3"/>
        <v>333.3333333333333</v>
      </c>
      <c r="J7" s="40">
        <f t="shared" si="4"/>
        <v>451.93333333333334</v>
      </c>
      <c r="K7" s="41"/>
      <c r="L7" s="70">
        <v>48</v>
      </c>
      <c r="M7" s="44"/>
      <c r="N7" s="70">
        <v>120</v>
      </c>
      <c r="O7" s="66"/>
      <c r="P7" s="72">
        <v>153</v>
      </c>
      <c r="Q7" s="68">
        <v>6</v>
      </c>
      <c r="R7" s="36"/>
      <c r="S7" s="71">
        <v>212</v>
      </c>
    </row>
    <row r="8" spans="1:19" ht="12.75">
      <c r="A8" s="81">
        <f t="shared" si="0"/>
        <v>192000</v>
      </c>
      <c r="B8" s="81">
        <v>16000</v>
      </c>
      <c r="C8" s="71">
        <f t="shared" si="1"/>
        <v>21692.8</v>
      </c>
      <c r="D8" s="40"/>
      <c r="E8" s="70" t="s">
        <v>41</v>
      </c>
      <c r="F8" s="70">
        <v>180</v>
      </c>
      <c r="G8" s="44"/>
      <c r="H8" s="45">
        <f t="shared" si="2"/>
        <v>2704.225352112676</v>
      </c>
      <c r="I8" s="45">
        <f t="shared" si="3"/>
        <v>225.35211267605635</v>
      </c>
      <c r="J8" s="40">
        <f t="shared" si="4"/>
        <v>305.5323943661972</v>
      </c>
      <c r="K8" s="41"/>
      <c r="L8" s="70">
        <v>71</v>
      </c>
      <c r="M8" s="44"/>
      <c r="N8" s="70">
        <v>180</v>
      </c>
      <c r="O8" s="66"/>
      <c r="P8" s="72">
        <v>153</v>
      </c>
      <c r="Q8" s="68">
        <v>6</v>
      </c>
      <c r="R8" s="27"/>
      <c r="S8" s="71">
        <v>212</v>
      </c>
    </row>
    <row r="9" spans="1:19" ht="12.75">
      <c r="A9" s="81">
        <f t="shared" si="0"/>
        <v>192000</v>
      </c>
      <c r="B9" s="81">
        <v>16000</v>
      </c>
      <c r="C9" s="71">
        <f t="shared" si="1"/>
        <v>21692.8</v>
      </c>
      <c r="D9" s="40"/>
      <c r="E9" s="70" t="s">
        <v>41</v>
      </c>
      <c r="F9" s="70">
        <v>240</v>
      </c>
      <c r="G9" s="44"/>
      <c r="H9" s="45">
        <f t="shared" si="2"/>
        <v>2021.0526315789473</v>
      </c>
      <c r="I9" s="45">
        <f t="shared" si="3"/>
        <v>168.42105263157896</v>
      </c>
      <c r="J9" s="40">
        <f t="shared" si="4"/>
        <v>228.34526315789472</v>
      </c>
      <c r="K9" s="41"/>
      <c r="L9" s="70">
        <v>95</v>
      </c>
      <c r="M9" s="44"/>
      <c r="N9" s="70">
        <v>240</v>
      </c>
      <c r="O9" s="66"/>
      <c r="P9" s="72">
        <v>153</v>
      </c>
      <c r="Q9" s="68">
        <v>6</v>
      </c>
      <c r="R9" s="27"/>
      <c r="S9" s="71">
        <v>212</v>
      </c>
    </row>
    <row r="10" spans="1:19" ht="12.75">
      <c r="A10" s="81">
        <f t="shared" si="0"/>
        <v>192000</v>
      </c>
      <c r="B10" s="81">
        <v>16000</v>
      </c>
      <c r="C10" s="71">
        <f t="shared" si="1"/>
        <v>21692.8</v>
      </c>
      <c r="D10" s="40"/>
      <c r="E10" s="70" t="s">
        <v>41</v>
      </c>
      <c r="F10" s="70">
        <v>360</v>
      </c>
      <c r="G10" s="44"/>
      <c r="H10" s="45">
        <f t="shared" si="2"/>
        <v>1352.112676056338</v>
      </c>
      <c r="I10" s="45">
        <f t="shared" si="3"/>
        <v>112.67605633802818</v>
      </c>
      <c r="J10" s="40">
        <f t="shared" si="4"/>
        <v>152.7661971830986</v>
      </c>
      <c r="K10" s="41"/>
      <c r="L10" s="70">
        <v>142</v>
      </c>
      <c r="M10" s="44"/>
      <c r="N10" s="70">
        <v>360</v>
      </c>
      <c r="O10" s="66"/>
      <c r="P10" s="72">
        <v>153</v>
      </c>
      <c r="Q10" s="68">
        <v>6</v>
      </c>
      <c r="R10" s="27"/>
      <c r="S10" s="71">
        <v>212</v>
      </c>
    </row>
    <row r="11" spans="1:19" ht="12.75">
      <c r="A11" s="81">
        <f t="shared" si="0"/>
        <v>192000</v>
      </c>
      <c r="B11" s="81">
        <v>16000</v>
      </c>
      <c r="C11" s="71">
        <f t="shared" si="1"/>
        <v>21692.8</v>
      </c>
      <c r="D11" s="40"/>
      <c r="E11" s="70" t="s">
        <v>41</v>
      </c>
      <c r="F11" s="70">
        <v>480</v>
      </c>
      <c r="G11" s="44"/>
      <c r="H11" s="45">
        <f t="shared" si="2"/>
        <v>1015.8730158730159</v>
      </c>
      <c r="I11" s="45">
        <f t="shared" si="3"/>
        <v>84.65608465608466</v>
      </c>
      <c r="J11" s="40">
        <f t="shared" si="4"/>
        <v>114.77671957671957</v>
      </c>
      <c r="K11" s="41"/>
      <c r="L11" s="70">
        <v>189</v>
      </c>
      <c r="M11" s="44"/>
      <c r="N11" s="70">
        <v>473.68</v>
      </c>
      <c r="O11" s="66"/>
      <c r="P11" s="72">
        <v>153</v>
      </c>
      <c r="Q11" s="68">
        <v>6</v>
      </c>
      <c r="R11" s="27"/>
      <c r="S11" s="71">
        <v>222</v>
      </c>
    </row>
    <row r="12" spans="1:19" ht="12.75">
      <c r="A12" s="81">
        <f t="shared" si="0"/>
        <v>192000</v>
      </c>
      <c r="B12" s="81">
        <v>16000</v>
      </c>
      <c r="C12" s="71">
        <f t="shared" si="1"/>
        <v>21692.8</v>
      </c>
      <c r="D12" s="40"/>
      <c r="E12" s="70" t="s">
        <v>41</v>
      </c>
      <c r="F12" s="70">
        <v>540</v>
      </c>
      <c r="G12" s="44"/>
      <c r="H12" s="45">
        <f t="shared" si="2"/>
        <v>897.196261682243</v>
      </c>
      <c r="I12" s="45">
        <f t="shared" si="3"/>
        <v>74.76635514018692</v>
      </c>
      <c r="J12" s="40">
        <f t="shared" si="4"/>
        <v>101.36822429906542</v>
      </c>
      <c r="K12" s="41"/>
      <c r="L12" s="70">
        <v>214</v>
      </c>
      <c r="M12" s="44"/>
      <c r="N12" s="70">
        <v>536.47</v>
      </c>
      <c r="O12" s="66"/>
      <c r="P12" s="72">
        <v>153</v>
      </c>
      <c r="Q12" s="68">
        <v>6</v>
      </c>
      <c r="R12" s="38"/>
      <c r="S12" s="71">
        <v>222</v>
      </c>
    </row>
    <row r="13" spans="1:19" ht="13.5" thickBot="1">
      <c r="A13" s="82">
        <f t="shared" si="0"/>
        <v>192000</v>
      </c>
      <c r="B13" s="82">
        <v>16000</v>
      </c>
      <c r="C13" s="74">
        <f t="shared" si="1"/>
        <v>21692.8</v>
      </c>
      <c r="D13" s="41"/>
      <c r="E13" s="73" t="s">
        <v>41</v>
      </c>
      <c r="F13" s="73">
        <v>720</v>
      </c>
      <c r="G13" s="44"/>
      <c r="H13" s="53">
        <f t="shared" si="2"/>
        <v>673.6842105263158</v>
      </c>
      <c r="I13" s="53">
        <f t="shared" si="3"/>
        <v>56.14035087719298</v>
      </c>
      <c r="J13" s="50">
        <f t="shared" si="4"/>
        <v>76.11508771929824</v>
      </c>
      <c r="K13" s="41"/>
      <c r="L13" s="73">
        <v>285</v>
      </c>
      <c r="M13" s="44"/>
      <c r="N13" s="73">
        <v>720</v>
      </c>
      <c r="O13" s="66"/>
      <c r="P13" s="75">
        <v>153</v>
      </c>
      <c r="Q13" s="69">
        <v>6</v>
      </c>
      <c r="R13" s="27"/>
      <c r="S13" s="74">
        <v>222</v>
      </c>
    </row>
    <row r="14" spans="1:19" ht="12.75">
      <c r="A14" s="81">
        <f t="shared" si="0"/>
        <v>348000</v>
      </c>
      <c r="B14" s="81">
        <v>29000</v>
      </c>
      <c r="C14" s="71">
        <f t="shared" si="1"/>
        <v>39318.2</v>
      </c>
      <c r="D14" s="41"/>
      <c r="E14" s="70" t="s">
        <v>42</v>
      </c>
      <c r="F14" s="70">
        <v>60</v>
      </c>
      <c r="G14" s="44"/>
      <c r="H14" s="45">
        <f t="shared" si="2"/>
        <v>13920</v>
      </c>
      <c r="I14" s="45">
        <f t="shared" si="3"/>
        <v>1160</v>
      </c>
      <c r="J14" s="40">
        <f t="shared" si="4"/>
        <v>1572.7279999999998</v>
      </c>
      <c r="K14" s="41"/>
      <c r="L14" s="70">
        <v>25</v>
      </c>
      <c r="M14" s="44"/>
      <c r="N14" s="70">
        <v>60</v>
      </c>
      <c r="O14" s="67"/>
      <c r="P14" s="76">
        <v>178</v>
      </c>
      <c r="Q14" s="47">
        <v>7</v>
      </c>
      <c r="R14" s="48"/>
      <c r="S14" s="71">
        <v>220</v>
      </c>
    </row>
    <row r="15" spans="1:19" ht="12.75">
      <c r="A15" s="81">
        <f t="shared" si="0"/>
        <v>348000</v>
      </c>
      <c r="B15" s="81">
        <v>29000</v>
      </c>
      <c r="C15" s="71">
        <f t="shared" si="1"/>
        <v>39318.2</v>
      </c>
      <c r="D15" s="41"/>
      <c r="E15" s="70" t="s">
        <v>42</v>
      </c>
      <c r="F15" s="70">
        <v>180</v>
      </c>
      <c r="G15" s="44"/>
      <c r="H15" s="45">
        <f t="shared" si="2"/>
        <v>4901.408450704225</v>
      </c>
      <c r="I15" s="45">
        <f t="shared" si="3"/>
        <v>408.4507042253521</v>
      </c>
      <c r="J15" s="40">
        <f t="shared" si="4"/>
        <v>553.7774647887323</v>
      </c>
      <c r="K15" s="41"/>
      <c r="L15" s="70">
        <v>71</v>
      </c>
      <c r="M15" s="44"/>
      <c r="N15" s="70">
        <v>180</v>
      </c>
      <c r="O15" s="67"/>
      <c r="P15" s="76">
        <v>178</v>
      </c>
      <c r="Q15" s="47">
        <v>7</v>
      </c>
      <c r="R15" s="44"/>
      <c r="S15" s="71">
        <v>290</v>
      </c>
    </row>
    <row r="16" spans="1:19" ht="12.75">
      <c r="A16" s="81">
        <f t="shared" si="0"/>
        <v>348000</v>
      </c>
      <c r="B16" s="81">
        <v>29000</v>
      </c>
      <c r="C16" s="71">
        <f t="shared" si="1"/>
        <v>39318.2</v>
      </c>
      <c r="D16" s="41"/>
      <c r="E16" s="70" t="s">
        <v>42</v>
      </c>
      <c r="F16" s="70">
        <v>240</v>
      </c>
      <c r="G16" s="44"/>
      <c r="H16" s="45">
        <f t="shared" si="2"/>
        <v>3663.157894736842</v>
      </c>
      <c r="I16" s="45">
        <f t="shared" si="3"/>
        <v>305.2631578947368</v>
      </c>
      <c r="J16" s="40">
        <f t="shared" si="4"/>
        <v>413.87578947368416</v>
      </c>
      <c r="K16" s="41"/>
      <c r="L16" s="70">
        <v>95</v>
      </c>
      <c r="M16" s="44"/>
      <c r="N16" s="70">
        <v>240</v>
      </c>
      <c r="O16" s="67"/>
      <c r="P16" s="76">
        <v>178</v>
      </c>
      <c r="Q16" s="47">
        <v>7</v>
      </c>
      <c r="R16" s="44"/>
      <c r="S16" s="71">
        <v>290</v>
      </c>
    </row>
    <row r="17" spans="1:19" ht="12.75">
      <c r="A17" s="81">
        <f t="shared" si="0"/>
        <v>348000</v>
      </c>
      <c r="B17" s="81">
        <v>29000</v>
      </c>
      <c r="C17" s="71">
        <f t="shared" si="1"/>
        <v>39318.2</v>
      </c>
      <c r="D17" s="41"/>
      <c r="E17" s="70" t="s">
        <v>42</v>
      </c>
      <c r="F17" s="70">
        <v>360</v>
      </c>
      <c r="G17" s="44"/>
      <c r="H17" s="45">
        <f t="shared" si="2"/>
        <v>2450.7042253521126</v>
      </c>
      <c r="I17" s="45">
        <f t="shared" si="3"/>
        <v>204.22535211267606</v>
      </c>
      <c r="J17" s="40">
        <f t="shared" si="4"/>
        <v>276.8887323943662</v>
      </c>
      <c r="K17" s="41"/>
      <c r="L17" s="70">
        <v>142</v>
      </c>
      <c r="M17" s="44"/>
      <c r="N17" s="70">
        <v>360</v>
      </c>
      <c r="O17" s="67"/>
      <c r="P17" s="76">
        <v>178</v>
      </c>
      <c r="Q17" s="47">
        <v>7</v>
      </c>
      <c r="R17" s="44"/>
      <c r="S17" s="71">
        <v>290</v>
      </c>
    </row>
    <row r="18" spans="1:19" ht="12.75">
      <c r="A18" s="81">
        <f t="shared" si="0"/>
        <v>348000</v>
      </c>
      <c r="B18" s="81">
        <v>29000</v>
      </c>
      <c r="C18" s="71">
        <f t="shared" si="1"/>
        <v>39318.2</v>
      </c>
      <c r="D18" s="41"/>
      <c r="E18" s="70" t="s">
        <v>42</v>
      </c>
      <c r="F18" s="70">
        <v>540</v>
      </c>
      <c r="G18" s="44"/>
      <c r="H18" s="45">
        <f t="shared" si="2"/>
        <v>1626.1682242990655</v>
      </c>
      <c r="I18" s="45">
        <f t="shared" si="3"/>
        <v>135.51401869158877</v>
      </c>
      <c r="J18" s="40">
        <f t="shared" si="4"/>
        <v>183.72990654205606</v>
      </c>
      <c r="K18" s="41"/>
      <c r="L18" s="70">
        <v>214</v>
      </c>
      <c r="M18" s="44"/>
      <c r="N18" s="70">
        <v>540</v>
      </c>
      <c r="O18" s="67"/>
      <c r="P18" s="76">
        <v>178</v>
      </c>
      <c r="Q18" s="47">
        <v>7</v>
      </c>
      <c r="R18" s="44"/>
      <c r="S18" s="71">
        <v>290</v>
      </c>
    </row>
    <row r="19" spans="1:19" ht="12.75">
      <c r="A19" s="81">
        <f t="shared" si="0"/>
        <v>348000</v>
      </c>
      <c r="B19" s="81">
        <v>29000</v>
      </c>
      <c r="C19" s="71">
        <f t="shared" si="1"/>
        <v>39318.2</v>
      </c>
      <c r="D19" s="41"/>
      <c r="E19" s="70" t="s">
        <v>42</v>
      </c>
      <c r="F19" s="70">
        <v>720</v>
      </c>
      <c r="G19" s="44"/>
      <c r="H19" s="45">
        <f t="shared" si="2"/>
        <v>1221.0526315789473</v>
      </c>
      <c r="I19" s="45">
        <f t="shared" si="3"/>
        <v>101.75438596491227</v>
      </c>
      <c r="J19" s="40">
        <f t="shared" si="4"/>
        <v>137.95859649122806</v>
      </c>
      <c r="K19" s="41"/>
      <c r="L19" s="70">
        <v>285</v>
      </c>
      <c r="M19" s="44"/>
      <c r="N19" s="70">
        <v>720</v>
      </c>
      <c r="O19" s="67"/>
      <c r="P19" s="76">
        <v>178</v>
      </c>
      <c r="Q19" s="47">
        <v>7</v>
      </c>
      <c r="R19" s="44"/>
      <c r="S19" s="71">
        <v>290</v>
      </c>
    </row>
    <row r="20" spans="1:19" ht="12.75">
      <c r="A20" s="81">
        <f t="shared" si="0"/>
        <v>372000</v>
      </c>
      <c r="B20" s="81">
        <v>31000</v>
      </c>
      <c r="C20" s="71">
        <f t="shared" si="1"/>
        <v>42029.799999999996</v>
      </c>
      <c r="D20" s="41"/>
      <c r="E20" s="70" t="s">
        <v>42</v>
      </c>
      <c r="F20" s="70">
        <v>960</v>
      </c>
      <c r="G20" s="44"/>
      <c r="H20" s="45">
        <f t="shared" si="2"/>
        <v>978.9473684210526</v>
      </c>
      <c r="I20" s="45">
        <f t="shared" si="3"/>
        <v>81.57894736842105</v>
      </c>
      <c r="J20" s="40">
        <f t="shared" si="4"/>
        <v>110.60473684210525</v>
      </c>
      <c r="K20" s="41"/>
      <c r="L20" s="70">
        <v>380</v>
      </c>
      <c r="M20" s="44"/>
      <c r="N20" s="70">
        <v>960</v>
      </c>
      <c r="O20" s="67"/>
      <c r="P20" s="76">
        <v>178</v>
      </c>
      <c r="Q20" s="47">
        <v>7</v>
      </c>
      <c r="R20" s="44"/>
      <c r="S20" s="71">
        <v>290</v>
      </c>
    </row>
    <row r="21" spans="1:19" ht="12.75">
      <c r="A21" s="81">
        <f t="shared" si="0"/>
        <v>372000</v>
      </c>
      <c r="B21" s="81">
        <v>31000</v>
      </c>
      <c r="C21" s="71">
        <f t="shared" si="1"/>
        <v>42029.799999999996</v>
      </c>
      <c r="D21" s="41"/>
      <c r="E21" s="70" t="s">
        <v>42</v>
      </c>
      <c r="F21" s="70">
        <v>1080</v>
      </c>
      <c r="G21" s="44"/>
      <c r="H21" s="45">
        <f t="shared" si="2"/>
        <v>869.1588785046729</v>
      </c>
      <c r="I21" s="45">
        <f t="shared" si="3"/>
        <v>72.42990654205607</v>
      </c>
      <c r="J21" s="40">
        <f t="shared" si="4"/>
        <v>98.20046728971961</v>
      </c>
      <c r="K21" s="41"/>
      <c r="L21" s="70">
        <v>428</v>
      </c>
      <c r="M21" s="44"/>
      <c r="N21" s="70">
        <v>1080</v>
      </c>
      <c r="O21" s="67"/>
      <c r="P21" s="76">
        <v>178</v>
      </c>
      <c r="Q21" s="47">
        <v>7</v>
      </c>
      <c r="R21" s="44"/>
      <c r="S21" s="71">
        <v>290</v>
      </c>
    </row>
    <row r="22" spans="1:19" ht="12.75">
      <c r="A22" s="81">
        <f aca="true" t="shared" si="5" ref="A22:A37">B22*12</f>
        <v>372000</v>
      </c>
      <c r="B22" s="81">
        <v>31000</v>
      </c>
      <c r="C22" s="71">
        <f aca="true" t="shared" si="6" ref="C22:C37">B22*1.3558</f>
        <v>42029.799999999996</v>
      </c>
      <c r="D22" s="41"/>
      <c r="E22" s="70" t="s">
        <v>42</v>
      </c>
      <c r="F22" s="70">
        <v>1440</v>
      </c>
      <c r="G22" s="44"/>
      <c r="H22" s="45">
        <f t="shared" si="2"/>
        <v>652.6315789473684</v>
      </c>
      <c r="I22" s="45">
        <f t="shared" si="3"/>
        <v>54.3859649122807</v>
      </c>
      <c r="J22" s="40">
        <f t="shared" si="4"/>
        <v>73.73649122807016</v>
      </c>
      <c r="K22" s="41"/>
      <c r="L22" s="70">
        <v>570</v>
      </c>
      <c r="M22" s="44"/>
      <c r="N22" s="70">
        <v>1440</v>
      </c>
      <c r="O22" s="67"/>
      <c r="P22" s="76">
        <v>178</v>
      </c>
      <c r="Q22" s="47">
        <v>7</v>
      </c>
      <c r="R22" s="44"/>
      <c r="S22" s="71">
        <v>290</v>
      </c>
    </row>
    <row r="23" spans="1:19" ht="12.75">
      <c r="A23" s="81">
        <f t="shared" si="5"/>
        <v>372000</v>
      </c>
      <c r="B23" s="81">
        <v>31000</v>
      </c>
      <c r="C23" s="71">
        <f t="shared" si="6"/>
        <v>42029.799999999996</v>
      </c>
      <c r="D23" s="41"/>
      <c r="E23" s="70" t="s">
        <v>42</v>
      </c>
      <c r="F23" s="70">
        <v>2160</v>
      </c>
      <c r="G23" s="44"/>
      <c r="H23" s="45">
        <f t="shared" si="2"/>
        <v>435.0877192982456</v>
      </c>
      <c r="I23" s="45">
        <f t="shared" si="3"/>
        <v>36.25730994152047</v>
      </c>
      <c r="J23" s="40">
        <f t="shared" si="4"/>
        <v>49.157660818713445</v>
      </c>
      <c r="K23" s="41"/>
      <c r="L23" s="70">
        <v>855</v>
      </c>
      <c r="M23" s="44"/>
      <c r="N23" s="70">
        <v>2160</v>
      </c>
      <c r="O23" s="67"/>
      <c r="P23" s="76">
        <v>178</v>
      </c>
      <c r="Q23" s="47">
        <v>7</v>
      </c>
      <c r="R23" s="44"/>
      <c r="S23" s="71">
        <v>290</v>
      </c>
    </row>
    <row r="24" spans="1:19" ht="12.75">
      <c r="A24" s="81">
        <f t="shared" si="5"/>
        <v>372000</v>
      </c>
      <c r="B24" s="81">
        <v>31000</v>
      </c>
      <c r="C24" s="71">
        <f t="shared" si="6"/>
        <v>42029.799999999996</v>
      </c>
      <c r="D24" s="41"/>
      <c r="E24" s="70" t="s">
        <v>42</v>
      </c>
      <c r="F24" s="70">
        <v>2347</v>
      </c>
      <c r="G24" s="44"/>
      <c r="H24" s="45">
        <f t="shared" si="2"/>
        <v>425.14285714285717</v>
      </c>
      <c r="I24" s="45">
        <f t="shared" si="3"/>
        <v>35.42857142857143</v>
      </c>
      <c r="J24" s="40">
        <f t="shared" si="4"/>
        <v>48.03405714285714</v>
      </c>
      <c r="K24" s="41"/>
      <c r="L24" s="70">
        <v>875</v>
      </c>
      <c r="M24" s="44"/>
      <c r="N24" s="70">
        <v>2347.06</v>
      </c>
      <c r="O24" s="67"/>
      <c r="P24" s="76">
        <v>178</v>
      </c>
      <c r="Q24" s="47">
        <v>7</v>
      </c>
      <c r="R24" s="48"/>
      <c r="S24" s="71">
        <v>290</v>
      </c>
    </row>
    <row r="25" spans="1:19" ht="12.75">
      <c r="A25" s="81">
        <f t="shared" si="5"/>
        <v>372000</v>
      </c>
      <c r="B25" s="81">
        <v>31000</v>
      </c>
      <c r="C25" s="71">
        <f t="shared" si="6"/>
        <v>42029.799999999996</v>
      </c>
      <c r="D25" s="41"/>
      <c r="E25" s="70" t="s">
        <v>42</v>
      </c>
      <c r="F25" s="70">
        <v>2520</v>
      </c>
      <c r="G25" s="44"/>
      <c r="H25" s="45">
        <f t="shared" si="2"/>
        <v>413.3333333333333</v>
      </c>
      <c r="I25" s="45">
        <f t="shared" si="3"/>
        <v>34.44444444444444</v>
      </c>
      <c r="J25" s="40">
        <f t="shared" si="4"/>
        <v>46.699777777777776</v>
      </c>
      <c r="K25" s="41"/>
      <c r="L25" s="70">
        <v>900</v>
      </c>
      <c r="M25" s="44"/>
      <c r="N25" s="70">
        <v>2520</v>
      </c>
      <c r="O25" s="67"/>
      <c r="P25" s="76">
        <v>178</v>
      </c>
      <c r="Q25" s="47">
        <v>7</v>
      </c>
      <c r="R25" s="48"/>
      <c r="S25" s="71">
        <v>290</v>
      </c>
    </row>
    <row r="26" spans="1:19" ht="13.5" thickBot="1">
      <c r="A26" s="82">
        <f t="shared" si="5"/>
        <v>372000</v>
      </c>
      <c r="B26" s="82">
        <v>31000</v>
      </c>
      <c r="C26" s="74">
        <f t="shared" si="6"/>
        <v>42029.799999999996</v>
      </c>
      <c r="D26" s="41"/>
      <c r="E26" s="73" t="s">
        <v>42</v>
      </c>
      <c r="F26" s="73">
        <v>2940</v>
      </c>
      <c r="G26" s="44"/>
      <c r="H26" s="53">
        <f t="shared" si="2"/>
        <v>338.1818181818182</v>
      </c>
      <c r="I26" s="53">
        <f t="shared" si="3"/>
        <v>28.181818181818183</v>
      </c>
      <c r="J26" s="50">
        <f t="shared" si="4"/>
        <v>38.20890909090909</v>
      </c>
      <c r="K26" s="41"/>
      <c r="L26" s="73">
        <v>1100</v>
      </c>
      <c r="M26" s="44"/>
      <c r="N26" s="73">
        <v>2940</v>
      </c>
      <c r="O26" s="67"/>
      <c r="P26" s="77">
        <v>178</v>
      </c>
      <c r="Q26" s="55">
        <v>7</v>
      </c>
      <c r="R26" s="48"/>
      <c r="S26" s="74">
        <v>290</v>
      </c>
    </row>
    <row r="27" spans="1:19" ht="12.75">
      <c r="A27" s="81">
        <f t="shared" si="5"/>
        <v>462000</v>
      </c>
      <c r="B27" s="81">
        <v>38500</v>
      </c>
      <c r="C27" s="71">
        <f t="shared" si="6"/>
        <v>52198.299999999996</v>
      </c>
      <c r="D27" s="41"/>
      <c r="E27" s="70" t="s">
        <v>43</v>
      </c>
      <c r="F27" s="70">
        <v>60</v>
      </c>
      <c r="G27" s="44"/>
      <c r="H27" s="45">
        <f t="shared" si="2"/>
        <v>18480</v>
      </c>
      <c r="I27" s="45">
        <f t="shared" si="3"/>
        <v>1540</v>
      </c>
      <c r="J27" s="40">
        <f t="shared" si="4"/>
        <v>2087.932</v>
      </c>
      <c r="K27" s="41"/>
      <c r="L27" s="70">
        <v>25</v>
      </c>
      <c r="M27" s="44"/>
      <c r="N27" s="70">
        <v>60</v>
      </c>
      <c r="O27" s="67"/>
      <c r="P27" s="76">
        <v>203</v>
      </c>
      <c r="Q27" s="39">
        <v>8</v>
      </c>
      <c r="R27" s="44"/>
      <c r="S27" s="70">
        <v>330</v>
      </c>
    </row>
    <row r="28" spans="1:19" ht="12.75">
      <c r="A28" s="81">
        <f t="shared" si="5"/>
        <v>462000</v>
      </c>
      <c r="B28" s="81">
        <v>38500</v>
      </c>
      <c r="C28" s="71">
        <f t="shared" si="6"/>
        <v>52198.299999999996</v>
      </c>
      <c r="D28" s="41"/>
      <c r="E28" s="70" t="s">
        <v>43</v>
      </c>
      <c r="F28" s="70">
        <v>180</v>
      </c>
      <c r="G28" s="44"/>
      <c r="H28" s="45">
        <f t="shared" si="2"/>
        <v>6507.042253521126</v>
      </c>
      <c r="I28" s="45">
        <f t="shared" si="3"/>
        <v>542.2535211267606</v>
      </c>
      <c r="J28" s="40">
        <f t="shared" si="4"/>
        <v>735.1873239436619</v>
      </c>
      <c r="K28" s="41"/>
      <c r="L28" s="70">
        <v>71</v>
      </c>
      <c r="M28" s="44"/>
      <c r="N28" s="70">
        <v>180</v>
      </c>
      <c r="O28" s="67"/>
      <c r="P28" s="76">
        <v>203</v>
      </c>
      <c r="Q28" s="39">
        <v>8</v>
      </c>
      <c r="R28" s="44"/>
      <c r="S28" s="70">
        <v>408</v>
      </c>
    </row>
    <row r="29" spans="1:19" ht="12.75">
      <c r="A29" s="81">
        <f t="shared" si="5"/>
        <v>462000</v>
      </c>
      <c r="B29" s="81">
        <v>38500</v>
      </c>
      <c r="C29" s="71">
        <f t="shared" si="6"/>
        <v>52198.299999999996</v>
      </c>
      <c r="D29" s="41"/>
      <c r="E29" s="70" t="s">
        <v>43</v>
      </c>
      <c r="F29" s="70">
        <v>240</v>
      </c>
      <c r="G29" s="44"/>
      <c r="H29" s="45">
        <f t="shared" si="2"/>
        <v>4863.1578947368425</v>
      </c>
      <c r="I29" s="45">
        <f t="shared" si="3"/>
        <v>405.2631578947368</v>
      </c>
      <c r="J29" s="40">
        <f t="shared" si="4"/>
        <v>549.4557894736841</v>
      </c>
      <c r="K29" s="41"/>
      <c r="L29" s="70">
        <v>95</v>
      </c>
      <c r="M29" s="44"/>
      <c r="N29" s="70">
        <v>240</v>
      </c>
      <c r="O29" s="67"/>
      <c r="P29" s="76">
        <v>203</v>
      </c>
      <c r="Q29" s="39">
        <v>8</v>
      </c>
      <c r="R29" s="44"/>
      <c r="S29" s="70">
        <v>408</v>
      </c>
    </row>
    <row r="30" spans="1:19" ht="12.75">
      <c r="A30" s="81">
        <f t="shared" si="5"/>
        <v>462000</v>
      </c>
      <c r="B30" s="81">
        <v>38500</v>
      </c>
      <c r="C30" s="71">
        <f t="shared" si="6"/>
        <v>52198.299999999996</v>
      </c>
      <c r="D30" s="41"/>
      <c r="E30" s="70" t="s">
        <v>43</v>
      </c>
      <c r="F30" s="70">
        <v>360</v>
      </c>
      <c r="G30" s="44"/>
      <c r="H30" s="45">
        <f t="shared" si="2"/>
        <v>3253.521126760563</v>
      </c>
      <c r="I30" s="45">
        <f t="shared" si="3"/>
        <v>271.1267605633803</v>
      </c>
      <c r="J30" s="40">
        <f t="shared" si="4"/>
        <v>367.59366197183095</v>
      </c>
      <c r="K30" s="41"/>
      <c r="L30" s="70">
        <v>142</v>
      </c>
      <c r="M30" s="44"/>
      <c r="N30" s="70">
        <v>360</v>
      </c>
      <c r="O30" s="67"/>
      <c r="P30" s="76">
        <v>203</v>
      </c>
      <c r="Q30" s="39">
        <v>8</v>
      </c>
      <c r="R30" s="44"/>
      <c r="S30" s="70">
        <v>408</v>
      </c>
    </row>
    <row r="31" spans="1:19" ht="12.75">
      <c r="A31" s="81">
        <f t="shared" si="5"/>
        <v>462000</v>
      </c>
      <c r="B31" s="81">
        <v>38500</v>
      </c>
      <c r="C31" s="71">
        <f t="shared" si="6"/>
        <v>52198.299999999996</v>
      </c>
      <c r="D31" s="41"/>
      <c r="E31" s="70" t="s">
        <v>43</v>
      </c>
      <c r="F31" s="70">
        <v>540</v>
      </c>
      <c r="G31" s="44"/>
      <c r="H31" s="45">
        <f t="shared" si="2"/>
        <v>2158.878504672897</v>
      </c>
      <c r="I31" s="45">
        <f t="shared" si="3"/>
        <v>179.90654205607476</v>
      </c>
      <c r="J31" s="40">
        <f t="shared" si="4"/>
        <v>243.91728971962615</v>
      </c>
      <c r="K31" s="41"/>
      <c r="L31" s="70">
        <v>214</v>
      </c>
      <c r="M31" s="44"/>
      <c r="N31" s="70">
        <v>540</v>
      </c>
      <c r="O31" s="67"/>
      <c r="P31" s="76">
        <v>203</v>
      </c>
      <c r="Q31" s="39">
        <v>8</v>
      </c>
      <c r="R31" s="44"/>
      <c r="S31" s="70">
        <v>408</v>
      </c>
    </row>
    <row r="32" spans="1:19" ht="12.75">
      <c r="A32" s="81">
        <f t="shared" si="5"/>
        <v>462000</v>
      </c>
      <c r="B32" s="81">
        <v>38500</v>
      </c>
      <c r="C32" s="71">
        <f t="shared" si="6"/>
        <v>52198.299999999996</v>
      </c>
      <c r="D32" s="41"/>
      <c r="E32" s="70" t="s">
        <v>43</v>
      </c>
      <c r="F32" s="70">
        <v>720</v>
      </c>
      <c r="G32" s="44"/>
      <c r="H32" s="45">
        <f t="shared" si="2"/>
        <v>1621.0526315789473</v>
      </c>
      <c r="I32" s="45">
        <f t="shared" si="3"/>
        <v>135.08771929824562</v>
      </c>
      <c r="J32" s="40">
        <f t="shared" si="4"/>
        <v>183.1519298245614</v>
      </c>
      <c r="K32" s="41"/>
      <c r="L32" s="70">
        <v>285</v>
      </c>
      <c r="M32" s="44"/>
      <c r="N32" s="70">
        <v>720</v>
      </c>
      <c r="O32" s="67"/>
      <c r="P32" s="76">
        <v>203</v>
      </c>
      <c r="Q32" s="39">
        <v>8</v>
      </c>
      <c r="R32" s="44"/>
      <c r="S32" s="70">
        <v>408</v>
      </c>
    </row>
    <row r="33" spans="1:19" ht="12.75">
      <c r="A33" s="81">
        <f t="shared" si="5"/>
        <v>480000</v>
      </c>
      <c r="B33" s="81">
        <v>40000</v>
      </c>
      <c r="C33" s="71">
        <f t="shared" si="6"/>
        <v>54231.99999999999</v>
      </c>
      <c r="D33" s="41"/>
      <c r="E33" s="70" t="s">
        <v>43</v>
      </c>
      <c r="F33" s="70">
        <v>960</v>
      </c>
      <c r="G33" s="44"/>
      <c r="H33" s="45">
        <f t="shared" si="2"/>
        <v>1263.157894736842</v>
      </c>
      <c r="I33" s="45">
        <f t="shared" si="3"/>
        <v>105.26315789473684</v>
      </c>
      <c r="J33" s="40">
        <f t="shared" si="4"/>
        <v>142.7157894736842</v>
      </c>
      <c r="K33" s="41"/>
      <c r="L33" s="70">
        <v>380</v>
      </c>
      <c r="M33" s="44"/>
      <c r="N33" s="70">
        <v>960</v>
      </c>
      <c r="O33" s="67"/>
      <c r="P33" s="76">
        <v>203</v>
      </c>
      <c r="Q33" s="39">
        <v>8</v>
      </c>
      <c r="R33" s="44"/>
      <c r="S33" s="70">
        <v>408</v>
      </c>
    </row>
    <row r="34" spans="1:19" ht="12.75">
      <c r="A34" s="81">
        <f t="shared" si="5"/>
        <v>480000</v>
      </c>
      <c r="B34" s="81">
        <v>40000</v>
      </c>
      <c r="C34" s="71">
        <f t="shared" si="6"/>
        <v>54231.99999999999</v>
      </c>
      <c r="D34" s="41"/>
      <c r="E34" s="70" t="s">
        <v>43</v>
      </c>
      <c r="F34" s="70">
        <v>1080</v>
      </c>
      <c r="G34" s="44"/>
      <c r="H34" s="45">
        <f t="shared" si="2"/>
        <v>1121.4953271028037</v>
      </c>
      <c r="I34" s="45">
        <f t="shared" si="3"/>
        <v>93.45794392523365</v>
      </c>
      <c r="J34" s="40">
        <f t="shared" si="4"/>
        <v>126.71028037383176</v>
      </c>
      <c r="K34" s="41"/>
      <c r="L34" s="70">
        <v>428</v>
      </c>
      <c r="M34" s="44"/>
      <c r="N34" s="70">
        <v>1080</v>
      </c>
      <c r="O34" s="67"/>
      <c r="P34" s="76">
        <v>203</v>
      </c>
      <c r="Q34" s="39">
        <v>8</v>
      </c>
      <c r="R34" s="48"/>
      <c r="S34" s="70">
        <v>408</v>
      </c>
    </row>
    <row r="35" spans="1:19" ht="12.75">
      <c r="A35" s="81">
        <f t="shared" si="5"/>
        <v>480000</v>
      </c>
      <c r="B35" s="81">
        <v>40000</v>
      </c>
      <c r="C35" s="71">
        <f t="shared" si="6"/>
        <v>54231.99999999999</v>
      </c>
      <c r="D35" s="41"/>
      <c r="E35" s="70" t="s">
        <v>43</v>
      </c>
      <c r="F35" s="70">
        <v>1440</v>
      </c>
      <c r="G35" s="44"/>
      <c r="H35" s="45">
        <f t="shared" si="2"/>
        <v>842.1052631578947</v>
      </c>
      <c r="I35" s="45">
        <f t="shared" si="3"/>
        <v>70.17543859649123</v>
      </c>
      <c r="J35" s="40">
        <f t="shared" si="4"/>
        <v>95.14385964912279</v>
      </c>
      <c r="K35" s="41"/>
      <c r="L35" s="70">
        <v>570</v>
      </c>
      <c r="M35" s="44"/>
      <c r="N35" s="70">
        <v>1440</v>
      </c>
      <c r="O35" s="67"/>
      <c r="P35" s="76">
        <v>203</v>
      </c>
      <c r="Q35" s="39">
        <v>8</v>
      </c>
      <c r="R35" s="48"/>
      <c r="S35" s="70">
        <v>408</v>
      </c>
    </row>
    <row r="36" spans="1:19" ht="12.75">
      <c r="A36" s="81">
        <f t="shared" si="5"/>
        <v>480000</v>
      </c>
      <c r="B36" s="81">
        <v>40000</v>
      </c>
      <c r="C36" s="71">
        <f t="shared" si="6"/>
        <v>54231.99999999999</v>
      </c>
      <c r="D36" s="41"/>
      <c r="E36" s="70" t="s">
        <v>43</v>
      </c>
      <c r="F36" s="70">
        <v>2160</v>
      </c>
      <c r="G36" s="44"/>
      <c r="H36" s="45">
        <f t="shared" si="2"/>
        <v>561.4035087719299</v>
      </c>
      <c r="I36" s="45">
        <f t="shared" si="3"/>
        <v>46.78362573099415</v>
      </c>
      <c r="J36" s="40">
        <f t="shared" si="4"/>
        <v>63.429239766081864</v>
      </c>
      <c r="K36" s="41"/>
      <c r="L36" s="70">
        <v>855</v>
      </c>
      <c r="M36" s="44"/>
      <c r="N36" s="70">
        <v>2160</v>
      </c>
      <c r="O36" s="67"/>
      <c r="P36" s="76">
        <v>203</v>
      </c>
      <c r="Q36" s="39">
        <v>8</v>
      </c>
      <c r="R36" s="44"/>
      <c r="S36" s="70">
        <v>408</v>
      </c>
    </row>
    <row r="37" spans="1:19" ht="12.75">
      <c r="A37" s="81">
        <f t="shared" si="5"/>
        <v>480000</v>
      </c>
      <c r="B37" s="81">
        <v>40000</v>
      </c>
      <c r="C37" s="71">
        <f t="shared" si="6"/>
        <v>54231.99999999999</v>
      </c>
      <c r="D37" s="41"/>
      <c r="E37" s="70" t="s">
        <v>43</v>
      </c>
      <c r="F37" s="70">
        <v>2347</v>
      </c>
      <c r="G37" s="44"/>
      <c r="H37" s="45">
        <f t="shared" si="2"/>
        <v>548.5714285714286</v>
      </c>
      <c r="I37" s="45">
        <f t="shared" si="3"/>
        <v>45.714285714285715</v>
      </c>
      <c r="J37" s="40">
        <f t="shared" si="4"/>
        <v>61.97942857142856</v>
      </c>
      <c r="K37" s="41"/>
      <c r="L37" s="70">
        <v>875</v>
      </c>
      <c r="M37" s="44"/>
      <c r="N37" s="70">
        <v>2347.06</v>
      </c>
      <c r="O37" s="67"/>
      <c r="P37" s="76">
        <v>203</v>
      </c>
      <c r="Q37" s="39">
        <v>8</v>
      </c>
      <c r="R37" s="44"/>
      <c r="S37" s="70">
        <v>408</v>
      </c>
    </row>
    <row r="38" spans="1:19" ht="12.75">
      <c r="A38" s="81">
        <f aca="true" t="shared" si="7" ref="A38:A52">B38*12</f>
        <v>480000</v>
      </c>
      <c r="B38" s="81">
        <v>40000</v>
      </c>
      <c r="C38" s="71">
        <f aca="true" t="shared" si="8" ref="C38:C52">B38*1.3558</f>
        <v>54231.99999999999</v>
      </c>
      <c r="D38" s="41"/>
      <c r="E38" s="70" t="s">
        <v>43</v>
      </c>
      <c r="F38" s="70">
        <v>2520</v>
      </c>
      <c r="G38" s="44"/>
      <c r="H38" s="45">
        <f t="shared" si="2"/>
        <v>533.3333333333334</v>
      </c>
      <c r="I38" s="45">
        <f t="shared" si="3"/>
        <v>44.44444444444444</v>
      </c>
      <c r="J38" s="40">
        <f t="shared" si="4"/>
        <v>60.25777777777777</v>
      </c>
      <c r="K38" s="41"/>
      <c r="L38" s="70">
        <v>900</v>
      </c>
      <c r="M38" s="44"/>
      <c r="N38" s="70">
        <v>2520</v>
      </c>
      <c r="O38" s="67"/>
      <c r="P38" s="76">
        <v>203</v>
      </c>
      <c r="Q38" s="39">
        <v>8</v>
      </c>
      <c r="R38" s="44"/>
      <c r="S38" s="70">
        <v>408</v>
      </c>
    </row>
    <row r="39" spans="1:19" ht="13.5" thickBot="1">
      <c r="A39" s="82">
        <f t="shared" si="7"/>
        <v>480000</v>
      </c>
      <c r="B39" s="82">
        <v>40000</v>
      </c>
      <c r="C39" s="74">
        <f t="shared" si="8"/>
        <v>54231.99999999999</v>
      </c>
      <c r="D39" s="41"/>
      <c r="E39" s="73" t="s">
        <v>43</v>
      </c>
      <c r="F39" s="73">
        <v>2940</v>
      </c>
      <c r="G39" s="44"/>
      <c r="H39" s="53">
        <f t="shared" si="2"/>
        <v>436.3636363636364</v>
      </c>
      <c r="I39" s="53">
        <f t="shared" si="3"/>
        <v>36.36363636363637</v>
      </c>
      <c r="J39" s="50">
        <f t="shared" si="4"/>
        <v>49.30181818181818</v>
      </c>
      <c r="K39" s="41"/>
      <c r="L39" s="73">
        <v>1100</v>
      </c>
      <c r="M39" s="44"/>
      <c r="N39" s="73">
        <v>2940</v>
      </c>
      <c r="O39" s="67"/>
      <c r="P39" s="77">
        <v>203</v>
      </c>
      <c r="Q39" s="49">
        <v>8</v>
      </c>
      <c r="R39" s="44"/>
      <c r="S39" s="73">
        <v>408</v>
      </c>
    </row>
    <row r="40" spans="1:19" ht="12.75">
      <c r="A40" s="81">
        <f t="shared" si="7"/>
        <v>720000</v>
      </c>
      <c r="B40" s="81">
        <v>60000</v>
      </c>
      <c r="C40" s="71">
        <f t="shared" si="8"/>
        <v>81348</v>
      </c>
      <c r="D40" s="41"/>
      <c r="E40" s="70" t="s">
        <v>44</v>
      </c>
      <c r="F40" s="70">
        <v>60</v>
      </c>
      <c r="G40" s="44"/>
      <c r="H40" s="45">
        <f t="shared" si="2"/>
        <v>28800</v>
      </c>
      <c r="I40" s="45">
        <f t="shared" si="3"/>
        <v>2400</v>
      </c>
      <c r="J40" s="40">
        <f t="shared" si="4"/>
        <v>3253.92</v>
      </c>
      <c r="K40" s="41"/>
      <c r="L40" s="70">
        <v>25</v>
      </c>
      <c r="M40" s="42"/>
      <c r="N40" s="70">
        <v>60</v>
      </c>
      <c r="O40" s="67"/>
      <c r="P40" s="72">
        <v>203</v>
      </c>
      <c r="Q40" s="39">
        <v>8</v>
      </c>
      <c r="R40" s="44"/>
      <c r="S40" s="70">
        <v>410</v>
      </c>
    </row>
    <row r="41" spans="1:19" ht="12.75">
      <c r="A41" s="81">
        <f t="shared" si="7"/>
        <v>720000</v>
      </c>
      <c r="B41" s="81">
        <v>60000</v>
      </c>
      <c r="C41" s="71">
        <f t="shared" si="8"/>
        <v>81348</v>
      </c>
      <c r="D41" s="41"/>
      <c r="E41" s="70" t="s">
        <v>44</v>
      </c>
      <c r="F41" s="70">
        <v>180</v>
      </c>
      <c r="G41" s="44"/>
      <c r="H41" s="45">
        <f t="shared" si="2"/>
        <v>10140.845070422536</v>
      </c>
      <c r="I41" s="45">
        <f t="shared" si="3"/>
        <v>845.0704225352113</v>
      </c>
      <c r="J41" s="40">
        <f t="shared" si="4"/>
        <v>1145.7464788732395</v>
      </c>
      <c r="K41" s="41"/>
      <c r="L41" s="70">
        <v>71</v>
      </c>
      <c r="M41" s="42"/>
      <c r="N41" s="70">
        <v>180</v>
      </c>
      <c r="O41" s="67"/>
      <c r="P41" s="72">
        <v>203</v>
      </c>
      <c r="Q41" s="39">
        <v>8</v>
      </c>
      <c r="R41" s="48"/>
      <c r="S41" s="70">
        <v>481</v>
      </c>
    </row>
    <row r="42" spans="1:19" ht="12.75">
      <c r="A42" s="81">
        <f t="shared" si="7"/>
        <v>720000</v>
      </c>
      <c r="B42" s="81">
        <v>60000</v>
      </c>
      <c r="C42" s="71">
        <f t="shared" si="8"/>
        <v>81348</v>
      </c>
      <c r="D42" s="41"/>
      <c r="E42" s="70" t="s">
        <v>44</v>
      </c>
      <c r="F42" s="70">
        <v>240</v>
      </c>
      <c r="G42" s="44"/>
      <c r="H42" s="45">
        <f t="shared" si="2"/>
        <v>7578.9473684210525</v>
      </c>
      <c r="I42" s="45">
        <f t="shared" si="3"/>
        <v>631.578947368421</v>
      </c>
      <c r="J42" s="40">
        <f t="shared" si="4"/>
        <v>856.2947368421053</v>
      </c>
      <c r="K42" s="41"/>
      <c r="L42" s="70">
        <v>95</v>
      </c>
      <c r="M42" s="42"/>
      <c r="N42" s="70">
        <v>240</v>
      </c>
      <c r="O42" s="67"/>
      <c r="P42" s="72">
        <v>203</v>
      </c>
      <c r="Q42" s="39">
        <v>8</v>
      </c>
      <c r="R42" s="48"/>
      <c r="S42" s="70">
        <v>481</v>
      </c>
    </row>
    <row r="43" spans="1:19" ht="12.75">
      <c r="A43" s="81">
        <f t="shared" si="7"/>
        <v>720000</v>
      </c>
      <c r="B43" s="81">
        <v>60000</v>
      </c>
      <c r="C43" s="71">
        <f t="shared" si="8"/>
        <v>81348</v>
      </c>
      <c r="D43" s="41"/>
      <c r="E43" s="70" t="s">
        <v>44</v>
      </c>
      <c r="F43" s="70">
        <v>360</v>
      </c>
      <c r="G43" s="44"/>
      <c r="H43" s="45">
        <f t="shared" si="2"/>
        <v>5070.422535211268</v>
      </c>
      <c r="I43" s="45">
        <f t="shared" si="3"/>
        <v>422.53521126760563</v>
      </c>
      <c r="J43" s="40">
        <f t="shared" si="4"/>
        <v>572.8732394366198</v>
      </c>
      <c r="K43" s="41"/>
      <c r="L43" s="70">
        <v>142</v>
      </c>
      <c r="M43" s="42"/>
      <c r="N43" s="70">
        <v>360</v>
      </c>
      <c r="O43" s="67"/>
      <c r="P43" s="72">
        <v>203</v>
      </c>
      <c r="Q43" s="39">
        <v>8</v>
      </c>
      <c r="R43" s="44"/>
      <c r="S43" s="70">
        <v>481</v>
      </c>
    </row>
    <row r="44" spans="1:19" ht="12.75">
      <c r="A44" s="81">
        <f t="shared" si="7"/>
        <v>780000</v>
      </c>
      <c r="B44" s="81">
        <v>65000</v>
      </c>
      <c r="C44" s="71">
        <f t="shared" si="8"/>
        <v>88127</v>
      </c>
      <c r="D44" s="41"/>
      <c r="E44" s="70" t="s">
        <v>44</v>
      </c>
      <c r="F44" s="70">
        <v>540</v>
      </c>
      <c r="G44" s="44"/>
      <c r="H44" s="45">
        <f t="shared" si="2"/>
        <v>3644.8598130841124</v>
      </c>
      <c r="I44" s="45">
        <f t="shared" si="3"/>
        <v>303.7383177570093</v>
      </c>
      <c r="J44" s="40">
        <f t="shared" si="4"/>
        <v>411.80841121495325</v>
      </c>
      <c r="K44" s="41"/>
      <c r="L44" s="70">
        <v>214</v>
      </c>
      <c r="M44" s="42"/>
      <c r="N44" s="70">
        <v>540</v>
      </c>
      <c r="O44" s="67"/>
      <c r="P44" s="72">
        <v>203</v>
      </c>
      <c r="Q44" s="39">
        <v>8</v>
      </c>
      <c r="R44" s="44"/>
      <c r="S44" s="70">
        <v>481</v>
      </c>
    </row>
    <row r="45" spans="1:19" ht="12.75">
      <c r="A45" s="81">
        <f t="shared" si="7"/>
        <v>780000</v>
      </c>
      <c r="B45" s="81">
        <v>65000</v>
      </c>
      <c r="C45" s="71">
        <f t="shared" si="8"/>
        <v>88127</v>
      </c>
      <c r="D45" s="41"/>
      <c r="E45" s="70" t="s">
        <v>44</v>
      </c>
      <c r="F45" s="70">
        <v>720</v>
      </c>
      <c r="G45" s="44"/>
      <c r="H45" s="45">
        <f t="shared" si="2"/>
        <v>2736.842105263158</v>
      </c>
      <c r="I45" s="45">
        <f t="shared" si="3"/>
        <v>228.0701754385965</v>
      </c>
      <c r="J45" s="40">
        <f t="shared" si="4"/>
        <v>309.21754385964914</v>
      </c>
      <c r="K45" s="41"/>
      <c r="L45" s="70">
        <v>285</v>
      </c>
      <c r="M45" s="42"/>
      <c r="N45" s="70">
        <v>720</v>
      </c>
      <c r="O45" s="67"/>
      <c r="P45" s="72">
        <v>203</v>
      </c>
      <c r="Q45" s="39">
        <v>8</v>
      </c>
      <c r="R45" s="44"/>
      <c r="S45" s="70">
        <v>481</v>
      </c>
    </row>
    <row r="46" spans="1:19" ht="12.75">
      <c r="A46" s="81">
        <f t="shared" si="7"/>
        <v>780000</v>
      </c>
      <c r="B46" s="81">
        <v>65000</v>
      </c>
      <c r="C46" s="71">
        <f t="shared" si="8"/>
        <v>88127</v>
      </c>
      <c r="D46" s="78"/>
      <c r="E46" s="70" t="s">
        <v>44</v>
      </c>
      <c r="F46" s="70">
        <v>960</v>
      </c>
      <c r="G46" s="79"/>
      <c r="H46" s="45">
        <f t="shared" si="2"/>
        <v>2052.6315789473683</v>
      </c>
      <c r="I46" s="45">
        <f t="shared" si="3"/>
        <v>171.05263157894737</v>
      </c>
      <c r="J46" s="40">
        <f t="shared" si="4"/>
        <v>231.91315789473686</v>
      </c>
      <c r="K46" s="78"/>
      <c r="L46" s="70">
        <v>380</v>
      </c>
      <c r="M46" s="70"/>
      <c r="N46" s="70">
        <v>960</v>
      </c>
      <c r="O46" s="79"/>
      <c r="P46" s="72">
        <v>203</v>
      </c>
      <c r="Q46" s="39">
        <v>8</v>
      </c>
      <c r="R46" s="79"/>
      <c r="S46" s="70">
        <v>481</v>
      </c>
    </row>
    <row r="47" spans="1:19" ht="12.75">
      <c r="A47" s="81">
        <f t="shared" si="7"/>
        <v>780000</v>
      </c>
      <c r="B47" s="81">
        <v>65000</v>
      </c>
      <c r="C47" s="71">
        <f t="shared" si="8"/>
        <v>88127</v>
      </c>
      <c r="D47" s="78"/>
      <c r="E47" s="70" t="s">
        <v>44</v>
      </c>
      <c r="F47" s="70">
        <v>1080</v>
      </c>
      <c r="G47" s="79"/>
      <c r="H47" s="45">
        <f aca="true" t="shared" si="9" ref="H47:H53">A47/L47</f>
        <v>1822.4299065420562</v>
      </c>
      <c r="I47" s="45">
        <f aca="true" t="shared" si="10" ref="I47:I53">B47/L47</f>
        <v>151.86915887850466</v>
      </c>
      <c r="J47" s="40">
        <f aca="true" t="shared" si="11" ref="J47:J53">C47/L47</f>
        <v>205.90420560747663</v>
      </c>
      <c r="K47" s="78"/>
      <c r="L47" s="70">
        <v>428</v>
      </c>
      <c r="M47" s="70"/>
      <c r="N47" s="70">
        <v>1080</v>
      </c>
      <c r="O47" s="79"/>
      <c r="P47" s="72">
        <v>203</v>
      </c>
      <c r="Q47" s="39">
        <v>8</v>
      </c>
      <c r="R47" s="79"/>
      <c r="S47" s="70">
        <v>481</v>
      </c>
    </row>
    <row r="48" spans="1:19" ht="12.75">
      <c r="A48" s="81">
        <f t="shared" si="7"/>
        <v>828000</v>
      </c>
      <c r="B48" s="81">
        <v>69000</v>
      </c>
      <c r="C48" s="71">
        <f t="shared" si="8"/>
        <v>93550.2</v>
      </c>
      <c r="D48" s="78"/>
      <c r="E48" s="70" t="s">
        <v>44</v>
      </c>
      <c r="F48" s="70">
        <v>1440</v>
      </c>
      <c r="G48" s="79"/>
      <c r="H48" s="45">
        <f t="shared" si="9"/>
        <v>1452.6315789473683</v>
      </c>
      <c r="I48" s="45">
        <f t="shared" si="10"/>
        <v>121.05263157894737</v>
      </c>
      <c r="J48" s="40">
        <f t="shared" si="11"/>
        <v>164.12315789473683</v>
      </c>
      <c r="K48" s="78"/>
      <c r="L48" s="70">
        <v>570</v>
      </c>
      <c r="M48" s="70"/>
      <c r="N48" s="70">
        <v>1440</v>
      </c>
      <c r="O48" s="79"/>
      <c r="P48" s="72">
        <v>203</v>
      </c>
      <c r="Q48" s="39">
        <v>8</v>
      </c>
      <c r="R48" s="79"/>
      <c r="S48" s="70">
        <v>481</v>
      </c>
    </row>
    <row r="49" spans="1:19" ht="12.75">
      <c r="A49" s="81">
        <f t="shared" si="7"/>
        <v>828000</v>
      </c>
      <c r="B49" s="81">
        <v>69000</v>
      </c>
      <c r="C49" s="71">
        <f t="shared" si="8"/>
        <v>93550.2</v>
      </c>
      <c r="D49" s="78"/>
      <c r="E49" s="70" t="s">
        <v>44</v>
      </c>
      <c r="F49" s="70">
        <v>2160</v>
      </c>
      <c r="G49" s="79"/>
      <c r="H49" s="45">
        <f t="shared" si="9"/>
        <v>968.421052631579</v>
      </c>
      <c r="I49" s="45">
        <f t="shared" si="10"/>
        <v>80.70175438596492</v>
      </c>
      <c r="J49" s="40">
        <f t="shared" si="11"/>
        <v>109.41543859649123</v>
      </c>
      <c r="K49" s="78"/>
      <c r="L49" s="70">
        <v>855</v>
      </c>
      <c r="M49" s="70"/>
      <c r="N49" s="70">
        <v>2160</v>
      </c>
      <c r="O49" s="79"/>
      <c r="P49" s="72">
        <v>203</v>
      </c>
      <c r="Q49" s="39">
        <v>8</v>
      </c>
      <c r="R49" s="79"/>
      <c r="S49" s="70">
        <v>481</v>
      </c>
    </row>
    <row r="50" spans="1:19" ht="12.75">
      <c r="A50" s="81">
        <f t="shared" si="7"/>
        <v>828000</v>
      </c>
      <c r="B50" s="81">
        <v>69000</v>
      </c>
      <c r="C50" s="71">
        <f t="shared" si="8"/>
        <v>93550.2</v>
      </c>
      <c r="D50" s="78"/>
      <c r="E50" s="70" t="s">
        <v>44</v>
      </c>
      <c r="F50" s="70">
        <v>2347</v>
      </c>
      <c r="G50" s="79"/>
      <c r="H50" s="45">
        <f t="shared" si="9"/>
        <v>946.2857142857143</v>
      </c>
      <c r="I50" s="45">
        <f t="shared" si="10"/>
        <v>78.85714285714286</v>
      </c>
      <c r="J50" s="40">
        <f t="shared" si="11"/>
        <v>106.91451428571428</v>
      </c>
      <c r="K50" s="78"/>
      <c r="L50" s="70">
        <v>875</v>
      </c>
      <c r="M50" s="70"/>
      <c r="N50" s="70">
        <v>2347.06</v>
      </c>
      <c r="O50" s="79"/>
      <c r="P50" s="72">
        <v>203</v>
      </c>
      <c r="Q50" s="39">
        <v>8</v>
      </c>
      <c r="R50" s="79"/>
      <c r="S50" s="70">
        <v>481</v>
      </c>
    </row>
    <row r="51" spans="1:19" ht="12.75">
      <c r="A51" s="81">
        <f t="shared" si="7"/>
        <v>828000</v>
      </c>
      <c r="B51" s="81">
        <v>69000</v>
      </c>
      <c r="C51" s="71">
        <f t="shared" si="8"/>
        <v>93550.2</v>
      </c>
      <c r="D51" s="79"/>
      <c r="E51" s="70" t="s">
        <v>44</v>
      </c>
      <c r="F51" s="70">
        <v>2520</v>
      </c>
      <c r="G51" s="79"/>
      <c r="H51" s="45">
        <f t="shared" si="9"/>
        <v>920</v>
      </c>
      <c r="I51" s="45">
        <f t="shared" si="10"/>
        <v>76.66666666666667</v>
      </c>
      <c r="J51" s="40">
        <f t="shared" si="11"/>
        <v>103.94466666666666</v>
      </c>
      <c r="K51" s="79"/>
      <c r="L51" s="70">
        <v>900</v>
      </c>
      <c r="M51" s="70"/>
      <c r="N51" s="70">
        <v>2520</v>
      </c>
      <c r="O51" s="80"/>
      <c r="P51" s="72">
        <v>203</v>
      </c>
      <c r="Q51" s="39">
        <v>8</v>
      </c>
      <c r="R51" s="80"/>
      <c r="S51" s="70">
        <v>481</v>
      </c>
    </row>
    <row r="52" spans="1:19" ht="13.5" thickBot="1">
      <c r="A52" s="93">
        <f t="shared" si="7"/>
        <v>828000</v>
      </c>
      <c r="B52" s="93">
        <v>69000</v>
      </c>
      <c r="C52" s="74">
        <f t="shared" si="8"/>
        <v>93550.2</v>
      </c>
      <c r="D52" s="41"/>
      <c r="E52" s="73" t="s">
        <v>44</v>
      </c>
      <c r="F52" s="73">
        <v>2940</v>
      </c>
      <c r="G52" s="44"/>
      <c r="H52" s="53">
        <f t="shared" si="9"/>
        <v>752.7272727272727</v>
      </c>
      <c r="I52" s="53">
        <f t="shared" si="10"/>
        <v>62.72727272727273</v>
      </c>
      <c r="J52" s="50">
        <f t="shared" si="11"/>
        <v>85.04563636363636</v>
      </c>
      <c r="K52" s="41"/>
      <c r="L52" s="73">
        <v>1100</v>
      </c>
      <c r="M52" s="44"/>
      <c r="N52" s="73">
        <v>2940</v>
      </c>
      <c r="O52" s="67"/>
      <c r="P52" s="77">
        <v>203</v>
      </c>
      <c r="Q52" s="49">
        <v>8</v>
      </c>
      <c r="R52" s="44"/>
      <c r="S52" s="73">
        <v>481</v>
      </c>
    </row>
    <row r="53" spans="1:21" ht="12.75">
      <c r="A53" s="108">
        <f>ROUND(B53*12,-3)</f>
        <v>972000</v>
      </c>
      <c r="B53" s="108">
        <f>ROUND(C53/1.3558,-3)</f>
        <v>81000</v>
      </c>
      <c r="C53" s="71">
        <v>110000</v>
      </c>
      <c r="D53" s="86"/>
      <c r="E53" s="70" t="s">
        <v>46</v>
      </c>
      <c r="F53" s="70">
        <v>60</v>
      </c>
      <c r="G53" s="87"/>
      <c r="H53" s="45">
        <f t="shared" si="9"/>
        <v>38880</v>
      </c>
      <c r="I53" s="45">
        <f t="shared" si="10"/>
        <v>3240</v>
      </c>
      <c r="J53" s="40">
        <f t="shared" si="11"/>
        <v>4400</v>
      </c>
      <c r="K53" s="86"/>
      <c r="L53" s="70">
        <v>25</v>
      </c>
      <c r="M53" s="87"/>
      <c r="N53" s="40">
        <v>60</v>
      </c>
      <c r="O53" s="88"/>
      <c r="P53" s="106">
        <v>305</v>
      </c>
      <c r="Q53" s="107">
        <v>12</v>
      </c>
      <c r="R53" s="63"/>
      <c r="S53" s="71">
        <v>1050</v>
      </c>
      <c r="U53" s="87"/>
    </row>
    <row r="54" spans="1:21" ht="12.75">
      <c r="A54" s="108">
        <f aca="true" t="shared" si="12" ref="A54:A86">ROUND(B54*12,-3)</f>
        <v>972000</v>
      </c>
      <c r="B54" s="108">
        <f aca="true" t="shared" si="13" ref="B54:B86">ROUND(C54/1.3558,-3)</f>
        <v>81000</v>
      </c>
      <c r="C54" s="71">
        <v>110000</v>
      </c>
      <c r="D54" s="89"/>
      <c r="E54" s="76" t="s">
        <v>48</v>
      </c>
      <c r="F54" s="76">
        <v>240</v>
      </c>
      <c r="G54" s="90"/>
      <c r="H54" s="45">
        <f aca="true" t="shared" si="14" ref="H54:H70">A54/L54</f>
        <v>10800</v>
      </c>
      <c r="I54" s="45">
        <f aca="true" t="shared" si="15" ref="I54:I70">B54/L54</f>
        <v>900</v>
      </c>
      <c r="J54" s="40">
        <f aca="true" t="shared" si="16" ref="J54:J70">C54/L54</f>
        <v>1222.2222222222222</v>
      </c>
      <c r="K54" s="89"/>
      <c r="L54" s="96">
        <v>90</v>
      </c>
      <c r="M54" s="90"/>
      <c r="N54" s="98">
        <f>1*4*60</f>
        <v>240</v>
      </c>
      <c r="O54" s="91"/>
      <c r="P54" s="103">
        <v>305</v>
      </c>
      <c r="Q54" s="100">
        <v>12</v>
      </c>
      <c r="R54" s="92"/>
      <c r="S54" s="96">
        <v>1320</v>
      </c>
      <c r="U54" s="90"/>
    </row>
    <row r="55" spans="1:21" ht="12.75">
      <c r="A55" s="108">
        <f t="shared" si="12"/>
        <v>972000</v>
      </c>
      <c r="B55" s="108">
        <f t="shared" si="13"/>
        <v>81000</v>
      </c>
      <c r="C55" s="71">
        <v>110000</v>
      </c>
      <c r="D55" s="86"/>
      <c r="E55" s="70" t="s">
        <v>48</v>
      </c>
      <c r="F55" s="70">
        <v>360</v>
      </c>
      <c r="G55" s="87"/>
      <c r="H55" s="45">
        <f t="shared" si="14"/>
        <v>7200</v>
      </c>
      <c r="I55" s="45">
        <f t="shared" si="15"/>
        <v>600</v>
      </c>
      <c r="J55" s="40">
        <f t="shared" si="16"/>
        <v>814.8148148148148</v>
      </c>
      <c r="K55" s="86"/>
      <c r="L55" s="71">
        <v>135</v>
      </c>
      <c r="M55" s="87"/>
      <c r="N55" s="40">
        <f>1.5*4*60</f>
        <v>360</v>
      </c>
      <c r="O55" s="88"/>
      <c r="P55" s="102">
        <v>305</v>
      </c>
      <c r="Q55" s="99">
        <v>12</v>
      </c>
      <c r="R55" s="63"/>
      <c r="S55" s="96">
        <v>1320</v>
      </c>
      <c r="U55" s="87"/>
    </row>
    <row r="56" spans="1:21" ht="12.75">
      <c r="A56" s="108">
        <f t="shared" si="12"/>
        <v>972000</v>
      </c>
      <c r="B56" s="108">
        <f t="shared" si="13"/>
        <v>81000</v>
      </c>
      <c r="C56" s="71">
        <v>110000</v>
      </c>
      <c r="D56" s="86"/>
      <c r="E56" s="70" t="s">
        <v>48</v>
      </c>
      <c r="F56" s="70">
        <v>480</v>
      </c>
      <c r="G56" s="87"/>
      <c r="H56" s="45">
        <f t="shared" si="14"/>
        <v>5370.165745856353</v>
      </c>
      <c r="I56" s="45">
        <f t="shared" si="15"/>
        <v>447.51381215469615</v>
      </c>
      <c r="J56" s="40">
        <f t="shared" si="16"/>
        <v>607.7348066298342</v>
      </c>
      <c r="K56" s="86"/>
      <c r="L56" s="70">
        <v>181</v>
      </c>
      <c r="M56" s="87"/>
      <c r="N56" s="40">
        <f>2*4*60</f>
        <v>480</v>
      </c>
      <c r="O56" s="88"/>
      <c r="P56" s="102">
        <v>305</v>
      </c>
      <c r="Q56" s="99">
        <v>12</v>
      </c>
      <c r="R56" s="63"/>
      <c r="S56" s="96">
        <v>1320</v>
      </c>
      <c r="U56" s="87"/>
    </row>
    <row r="57" spans="1:21" ht="12.75">
      <c r="A57" s="108">
        <f t="shared" si="12"/>
        <v>972000</v>
      </c>
      <c r="B57" s="108">
        <f t="shared" si="13"/>
        <v>81000</v>
      </c>
      <c r="C57" s="71">
        <v>110000</v>
      </c>
      <c r="D57" s="86"/>
      <c r="E57" s="70" t="s">
        <v>48</v>
      </c>
      <c r="F57" s="70">
        <v>610</v>
      </c>
      <c r="G57" s="87"/>
      <c r="H57" s="45">
        <f t="shared" si="14"/>
        <v>4263.1578947368425</v>
      </c>
      <c r="I57" s="45">
        <f t="shared" si="15"/>
        <v>355.2631578947368</v>
      </c>
      <c r="J57" s="40">
        <f t="shared" si="16"/>
        <v>482.4561403508772</v>
      </c>
      <c r="K57" s="86"/>
      <c r="L57" s="71">
        <v>228</v>
      </c>
      <c r="M57" s="87"/>
      <c r="N57" s="40">
        <f>43/17*4*60</f>
        <v>607.0588235294117</v>
      </c>
      <c r="O57" s="88"/>
      <c r="P57" s="102">
        <v>305</v>
      </c>
      <c r="Q57" s="99">
        <v>12</v>
      </c>
      <c r="R57" s="63"/>
      <c r="S57" s="96">
        <v>1320</v>
      </c>
      <c r="U57" s="87"/>
    </row>
    <row r="58" spans="1:21" ht="12.75">
      <c r="A58" s="108">
        <f t="shared" si="12"/>
        <v>972000</v>
      </c>
      <c r="B58" s="108">
        <f t="shared" si="13"/>
        <v>81000</v>
      </c>
      <c r="C58" s="71">
        <v>110000</v>
      </c>
      <c r="D58" s="86"/>
      <c r="E58" s="70" t="s">
        <v>48</v>
      </c>
      <c r="F58" s="70">
        <v>720</v>
      </c>
      <c r="G58" s="87"/>
      <c r="H58" s="45">
        <f t="shared" si="14"/>
        <v>3586.7158671586717</v>
      </c>
      <c r="I58" s="45">
        <f t="shared" si="15"/>
        <v>298.8929889298893</v>
      </c>
      <c r="J58" s="40">
        <f t="shared" si="16"/>
        <v>405.9040590405904</v>
      </c>
      <c r="K58" s="86"/>
      <c r="L58" s="70">
        <v>271</v>
      </c>
      <c r="M58" s="87"/>
      <c r="N58" s="40">
        <f>3*4*60</f>
        <v>720</v>
      </c>
      <c r="O58" s="88"/>
      <c r="P58" s="102">
        <v>305</v>
      </c>
      <c r="Q58" s="99">
        <v>12</v>
      </c>
      <c r="R58" s="63"/>
      <c r="S58" s="96">
        <v>1320</v>
      </c>
      <c r="U58" s="87"/>
    </row>
    <row r="59" spans="1:21" ht="12.75">
      <c r="A59" s="108">
        <f t="shared" si="12"/>
        <v>972000</v>
      </c>
      <c r="B59" s="108">
        <f t="shared" si="13"/>
        <v>81000</v>
      </c>
      <c r="C59" s="71">
        <v>110000</v>
      </c>
      <c r="D59" s="86"/>
      <c r="E59" s="70" t="s">
        <v>48</v>
      </c>
      <c r="F59" s="70">
        <v>960</v>
      </c>
      <c r="G59" s="87"/>
      <c r="H59" s="45">
        <f t="shared" si="14"/>
        <v>2692.5207756232685</v>
      </c>
      <c r="I59" s="45">
        <f t="shared" si="15"/>
        <v>224.37673130193906</v>
      </c>
      <c r="J59" s="40">
        <f t="shared" si="16"/>
        <v>304.7091412742382</v>
      </c>
      <c r="K59" s="86"/>
      <c r="L59" s="71">
        <v>361</v>
      </c>
      <c r="M59" s="87"/>
      <c r="N59" s="40">
        <f>4*4*60</f>
        <v>960</v>
      </c>
      <c r="O59" s="88"/>
      <c r="P59" s="102">
        <v>305</v>
      </c>
      <c r="Q59" s="99">
        <v>12</v>
      </c>
      <c r="R59" s="63"/>
      <c r="S59" s="96">
        <v>1320</v>
      </c>
      <c r="U59" s="87"/>
    </row>
    <row r="60" spans="1:21" ht="12.75">
      <c r="A60" s="108">
        <f t="shared" si="12"/>
        <v>972000</v>
      </c>
      <c r="B60" s="108">
        <f t="shared" si="13"/>
        <v>81000</v>
      </c>
      <c r="C60" s="71">
        <v>110000</v>
      </c>
      <c r="D60" s="86"/>
      <c r="E60" s="70" t="s">
        <v>49</v>
      </c>
      <c r="F60" s="70">
        <v>1290</v>
      </c>
      <c r="G60" s="87"/>
      <c r="H60" s="45">
        <f t="shared" si="14"/>
        <v>2239.63133640553</v>
      </c>
      <c r="I60" s="45">
        <f t="shared" si="15"/>
        <v>186.63594470046084</v>
      </c>
      <c r="J60" s="40">
        <f t="shared" si="16"/>
        <v>253.45622119815667</v>
      </c>
      <c r="K60" s="86"/>
      <c r="L60" s="71">
        <v>434</v>
      </c>
      <c r="M60" s="87"/>
      <c r="N60" s="40">
        <f>2.12*43/17*4*60</f>
        <v>1286.9647058823532</v>
      </c>
      <c r="O60" s="88"/>
      <c r="P60" s="102">
        <v>305</v>
      </c>
      <c r="Q60" s="99">
        <v>12</v>
      </c>
      <c r="R60" s="63"/>
      <c r="S60" s="71">
        <v>1340</v>
      </c>
      <c r="U60" s="87"/>
    </row>
    <row r="61" spans="1:21" ht="12.75">
      <c r="A61" s="108">
        <f t="shared" si="12"/>
        <v>972000</v>
      </c>
      <c r="B61" s="108">
        <f t="shared" si="13"/>
        <v>81000</v>
      </c>
      <c r="C61" s="71">
        <v>110000</v>
      </c>
      <c r="D61" s="86"/>
      <c r="E61" s="70" t="s">
        <v>49</v>
      </c>
      <c r="F61" s="70">
        <v>1530</v>
      </c>
      <c r="G61" s="87"/>
      <c r="H61" s="45">
        <f t="shared" si="14"/>
        <v>1891.0505836575876</v>
      </c>
      <c r="I61" s="45">
        <f t="shared" si="15"/>
        <v>157.5875486381323</v>
      </c>
      <c r="J61" s="40">
        <f t="shared" si="16"/>
        <v>214.00778210116732</v>
      </c>
      <c r="K61" s="86"/>
      <c r="L61" s="70">
        <v>514</v>
      </c>
      <c r="M61" s="87"/>
      <c r="N61" s="40">
        <f>2.12*3*4*60</f>
        <v>1526.4</v>
      </c>
      <c r="O61" s="88"/>
      <c r="P61" s="102">
        <v>305</v>
      </c>
      <c r="Q61" s="99">
        <v>12</v>
      </c>
      <c r="R61" s="63"/>
      <c r="S61" s="71">
        <v>1340</v>
      </c>
      <c r="U61" s="87"/>
    </row>
    <row r="62" spans="1:21" ht="12.75">
      <c r="A62" s="108">
        <f t="shared" si="12"/>
        <v>972000</v>
      </c>
      <c r="B62" s="108">
        <f t="shared" si="13"/>
        <v>81000</v>
      </c>
      <c r="C62" s="71">
        <v>110000</v>
      </c>
      <c r="D62" s="86"/>
      <c r="E62" s="70" t="s">
        <v>49</v>
      </c>
      <c r="F62" s="70">
        <v>1820</v>
      </c>
      <c r="G62" s="87"/>
      <c r="H62" s="45">
        <f t="shared" si="14"/>
        <v>1577.922077922078</v>
      </c>
      <c r="I62" s="45">
        <f t="shared" si="15"/>
        <v>131.4935064935065</v>
      </c>
      <c r="J62" s="40">
        <f t="shared" si="16"/>
        <v>178.57142857142858</v>
      </c>
      <c r="K62" s="86"/>
      <c r="L62" s="70">
        <v>616</v>
      </c>
      <c r="M62" s="87"/>
      <c r="N62" s="40">
        <f>3*43/17*4*60</f>
        <v>1821.1764705882351</v>
      </c>
      <c r="O62" s="88"/>
      <c r="P62" s="102">
        <v>305</v>
      </c>
      <c r="Q62" s="99">
        <v>12</v>
      </c>
      <c r="R62" s="63"/>
      <c r="S62" s="71">
        <v>1340</v>
      </c>
      <c r="U62" s="87"/>
    </row>
    <row r="63" spans="1:21" ht="12.75">
      <c r="A63" s="108">
        <f t="shared" si="12"/>
        <v>972000</v>
      </c>
      <c r="B63" s="108">
        <f t="shared" si="13"/>
        <v>81000</v>
      </c>
      <c r="C63" s="71">
        <v>110000</v>
      </c>
      <c r="D63" s="86"/>
      <c r="E63" s="70" t="s">
        <v>49</v>
      </c>
      <c r="F63" s="70">
        <v>2040</v>
      </c>
      <c r="G63" s="87"/>
      <c r="H63" s="45">
        <f t="shared" si="14"/>
        <v>1416.9096209912536</v>
      </c>
      <c r="I63" s="45">
        <f t="shared" si="15"/>
        <v>118.07580174927114</v>
      </c>
      <c r="J63" s="40">
        <f t="shared" si="16"/>
        <v>160.34985422740525</v>
      </c>
      <c r="K63" s="86"/>
      <c r="L63" s="70">
        <v>686</v>
      </c>
      <c r="M63" s="87"/>
      <c r="N63" s="40">
        <f>2.12*4*4*60</f>
        <v>2035.2</v>
      </c>
      <c r="O63" s="88"/>
      <c r="P63" s="102">
        <v>305</v>
      </c>
      <c r="Q63" s="99">
        <v>12</v>
      </c>
      <c r="R63" s="63"/>
      <c r="S63" s="71">
        <v>1340</v>
      </c>
      <c r="U63" s="87"/>
    </row>
    <row r="64" spans="1:21" ht="12.75">
      <c r="A64" s="108">
        <f t="shared" si="12"/>
        <v>972000</v>
      </c>
      <c r="B64" s="108">
        <f t="shared" si="13"/>
        <v>81000</v>
      </c>
      <c r="C64" s="71">
        <v>110000</v>
      </c>
      <c r="D64" s="86"/>
      <c r="E64" s="70" t="s">
        <v>49</v>
      </c>
      <c r="F64" s="70">
        <v>2490</v>
      </c>
      <c r="G64" s="87"/>
      <c r="H64" s="45">
        <f t="shared" si="14"/>
        <v>1154.3942992874108</v>
      </c>
      <c r="I64" s="45">
        <f t="shared" si="15"/>
        <v>96.19952494061758</v>
      </c>
      <c r="J64" s="40">
        <f t="shared" si="16"/>
        <v>130.6413301662708</v>
      </c>
      <c r="K64" s="86"/>
      <c r="L64" s="70">
        <v>842</v>
      </c>
      <c r="M64" s="87"/>
      <c r="N64" s="40">
        <f>4.1*43/17*4*60</f>
        <v>2488.941176470588</v>
      </c>
      <c r="O64" s="88"/>
      <c r="P64" s="102">
        <v>305</v>
      </c>
      <c r="Q64" s="99">
        <v>12</v>
      </c>
      <c r="R64" s="63"/>
      <c r="S64" s="71">
        <v>1340</v>
      </c>
      <c r="U64" s="87"/>
    </row>
    <row r="65" spans="1:21" ht="12.75">
      <c r="A65" s="108">
        <f t="shared" si="12"/>
        <v>972000</v>
      </c>
      <c r="B65" s="108">
        <f t="shared" si="13"/>
        <v>81000</v>
      </c>
      <c r="C65" s="71">
        <v>110000</v>
      </c>
      <c r="D65" s="86"/>
      <c r="E65" s="70" t="s">
        <v>49</v>
      </c>
      <c r="F65" s="70">
        <v>2880</v>
      </c>
      <c r="G65" s="87"/>
      <c r="H65" s="45">
        <f t="shared" si="14"/>
        <v>996.9230769230769</v>
      </c>
      <c r="I65" s="45">
        <f t="shared" si="15"/>
        <v>83.07692307692308</v>
      </c>
      <c r="J65" s="40">
        <f t="shared" si="16"/>
        <v>112.82051282051282</v>
      </c>
      <c r="K65" s="86"/>
      <c r="L65" s="70">
        <v>975</v>
      </c>
      <c r="M65" s="87"/>
      <c r="N65" s="40">
        <f>3*4*4*60</f>
        <v>2880</v>
      </c>
      <c r="O65" s="88"/>
      <c r="P65" s="102">
        <v>305</v>
      </c>
      <c r="Q65" s="99">
        <v>12</v>
      </c>
      <c r="R65" s="63"/>
      <c r="S65" s="71">
        <v>1340</v>
      </c>
      <c r="U65" s="87"/>
    </row>
    <row r="66" spans="1:21" ht="12.75">
      <c r="A66" s="108">
        <f t="shared" si="12"/>
        <v>972000</v>
      </c>
      <c r="B66" s="108">
        <f t="shared" si="13"/>
        <v>81000</v>
      </c>
      <c r="C66" s="71">
        <v>110000</v>
      </c>
      <c r="D66" s="86"/>
      <c r="E66" s="70" t="s">
        <v>49</v>
      </c>
      <c r="F66" s="70">
        <v>3640</v>
      </c>
      <c r="G66" s="87"/>
      <c r="H66" s="45">
        <f t="shared" si="14"/>
        <v>788.3211678832117</v>
      </c>
      <c r="I66" s="45">
        <f t="shared" si="15"/>
        <v>65.69343065693431</v>
      </c>
      <c r="J66" s="40">
        <f t="shared" si="16"/>
        <v>89.213300892133</v>
      </c>
      <c r="K66" s="86"/>
      <c r="L66" s="70">
        <v>1233</v>
      </c>
      <c r="M66" s="87"/>
      <c r="N66" s="40">
        <f>6*43/17*4*60</f>
        <v>3642.3529411764703</v>
      </c>
      <c r="O66" s="88"/>
      <c r="P66" s="102">
        <v>305</v>
      </c>
      <c r="Q66" s="99">
        <v>12</v>
      </c>
      <c r="R66" s="63"/>
      <c r="S66" s="71">
        <v>1340</v>
      </c>
      <c r="U66" s="87"/>
    </row>
    <row r="67" spans="1:21" ht="12.75">
      <c r="A67" s="108">
        <f t="shared" si="12"/>
        <v>972000</v>
      </c>
      <c r="B67" s="108">
        <f t="shared" si="13"/>
        <v>81000</v>
      </c>
      <c r="C67" s="71">
        <v>110000</v>
      </c>
      <c r="D67" s="86"/>
      <c r="E67" s="70" t="s">
        <v>49</v>
      </c>
      <c r="F67" s="70">
        <v>3940</v>
      </c>
      <c r="G67" s="87"/>
      <c r="H67" s="45">
        <f t="shared" si="14"/>
        <v>729.7297297297297</v>
      </c>
      <c r="I67" s="45">
        <f t="shared" si="15"/>
        <v>60.810810810810814</v>
      </c>
      <c r="J67" s="40">
        <f t="shared" si="16"/>
        <v>82.58258258258259</v>
      </c>
      <c r="K67" s="86"/>
      <c r="L67" s="70">
        <v>1332</v>
      </c>
      <c r="M67" s="87"/>
      <c r="N67" s="40">
        <f>4.1*4*4*60</f>
        <v>3935.9999999999995</v>
      </c>
      <c r="O67" s="88"/>
      <c r="P67" s="102">
        <v>305</v>
      </c>
      <c r="Q67" s="99">
        <v>12</v>
      </c>
      <c r="R67" s="63"/>
      <c r="S67" s="71">
        <v>1340</v>
      </c>
      <c r="U67" s="87"/>
    </row>
    <row r="68" spans="1:21" ht="12.75">
      <c r="A68" s="108">
        <f t="shared" si="12"/>
        <v>972000</v>
      </c>
      <c r="B68" s="108">
        <f t="shared" si="13"/>
        <v>81000</v>
      </c>
      <c r="C68" s="71">
        <v>110000</v>
      </c>
      <c r="D68" s="86"/>
      <c r="E68" s="70" t="s">
        <v>49</v>
      </c>
      <c r="F68" s="70">
        <v>4320</v>
      </c>
      <c r="G68" s="87"/>
      <c r="H68" s="45">
        <f t="shared" si="14"/>
        <v>664.84268125855</v>
      </c>
      <c r="I68" s="45">
        <f t="shared" si="15"/>
        <v>55.40355677154583</v>
      </c>
      <c r="J68" s="40">
        <f t="shared" si="16"/>
        <v>75.23939808481532</v>
      </c>
      <c r="K68" s="86"/>
      <c r="L68" s="70">
        <v>1462</v>
      </c>
      <c r="M68" s="87"/>
      <c r="N68" s="40">
        <f>6*3*4*60</f>
        <v>4320</v>
      </c>
      <c r="O68" s="88"/>
      <c r="P68" s="102">
        <v>305</v>
      </c>
      <c r="Q68" s="99">
        <v>12</v>
      </c>
      <c r="R68" s="63"/>
      <c r="S68" s="71">
        <v>1340</v>
      </c>
      <c r="U68" s="87"/>
    </row>
    <row r="69" spans="1:21" ht="13.5" thickBot="1">
      <c r="A69" s="109">
        <f t="shared" si="12"/>
        <v>972000</v>
      </c>
      <c r="B69" s="109">
        <f t="shared" si="13"/>
        <v>81000</v>
      </c>
      <c r="C69" s="105">
        <v>110000</v>
      </c>
      <c r="D69" s="86"/>
      <c r="E69" s="97" t="s">
        <v>49</v>
      </c>
      <c r="F69" s="97">
        <v>5760</v>
      </c>
      <c r="G69" s="87"/>
      <c r="H69" s="94">
        <f t="shared" si="14"/>
        <v>498.7172909184197</v>
      </c>
      <c r="I69" s="94">
        <f t="shared" si="15"/>
        <v>41.559774243201645</v>
      </c>
      <c r="J69" s="95">
        <f t="shared" si="16"/>
        <v>56.4391995895331</v>
      </c>
      <c r="K69" s="86"/>
      <c r="L69" s="97">
        <v>1949</v>
      </c>
      <c r="M69" s="87"/>
      <c r="N69" s="95">
        <f>6*4*4*60</f>
        <v>5760</v>
      </c>
      <c r="O69" s="88"/>
      <c r="P69" s="104">
        <v>305</v>
      </c>
      <c r="Q69" s="101">
        <v>12</v>
      </c>
      <c r="R69" s="63"/>
      <c r="S69" s="105">
        <v>1340</v>
      </c>
      <c r="U69" s="87"/>
    </row>
    <row r="70" spans="1:21" ht="12.75">
      <c r="A70" s="108">
        <f t="shared" si="12"/>
        <v>1428000</v>
      </c>
      <c r="B70" s="108">
        <f t="shared" si="13"/>
        <v>119000</v>
      </c>
      <c r="C70" s="71">
        <v>162000</v>
      </c>
      <c r="D70" s="86"/>
      <c r="E70" s="70" t="s">
        <v>47</v>
      </c>
      <c r="F70" s="70">
        <v>60</v>
      </c>
      <c r="G70" s="87"/>
      <c r="H70" s="45">
        <f t="shared" si="14"/>
        <v>57120</v>
      </c>
      <c r="I70" s="45">
        <f t="shared" si="15"/>
        <v>4760</v>
      </c>
      <c r="J70" s="40">
        <f t="shared" si="16"/>
        <v>6480</v>
      </c>
      <c r="K70" s="86"/>
      <c r="L70" s="70">
        <v>25</v>
      </c>
      <c r="M70" s="87"/>
      <c r="N70" s="40">
        <v>60</v>
      </c>
      <c r="O70" s="88"/>
      <c r="P70" s="102">
        <v>305</v>
      </c>
      <c r="Q70" s="99">
        <v>12</v>
      </c>
      <c r="R70" s="63"/>
      <c r="S70" s="71">
        <v>1050</v>
      </c>
      <c r="U70" s="87"/>
    </row>
    <row r="71" spans="1:21" ht="12.75">
      <c r="A71" s="108">
        <f t="shared" si="12"/>
        <v>1428000</v>
      </c>
      <c r="B71" s="108">
        <f t="shared" si="13"/>
        <v>119000</v>
      </c>
      <c r="C71" s="71">
        <v>162000</v>
      </c>
      <c r="D71" s="89"/>
      <c r="E71" s="76" t="s">
        <v>50</v>
      </c>
      <c r="F71" s="76">
        <v>240</v>
      </c>
      <c r="G71" s="90"/>
      <c r="H71" s="45">
        <f aca="true" t="shared" si="17" ref="H71:H86">A71/L71</f>
        <v>15866.666666666666</v>
      </c>
      <c r="I71" s="45">
        <f aca="true" t="shared" si="18" ref="I71:I86">B71/L71</f>
        <v>1322.2222222222222</v>
      </c>
      <c r="J71" s="40">
        <f aca="true" t="shared" si="19" ref="J71:J86">C71/L71</f>
        <v>1800</v>
      </c>
      <c r="K71" s="89"/>
      <c r="L71" s="96">
        <v>90</v>
      </c>
      <c r="M71" s="90"/>
      <c r="N71" s="98">
        <f>1*4*60</f>
        <v>240</v>
      </c>
      <c r="O71" s="91"/>
      <c r="P71" s="103">
        <v>305</v>
      </c>
      <c r="Q71" s="100">
        <v>12</v>
      </c>
      <c r="R71" s="92"/>
      <c r="S71" s="96">
        <v>1320</v>
      </c>
      <c r="U71" s="90"/>
    </row>
    <row r="72" spans="1:21" ht="12.75">
      <c r="A72" s="108">
        <f t="shared" si="12"/>
        <v>1428000</v>
      </c>
      <c r="B72" s="108">
        <f t="shared" si="13"/>
        <v>119000</v>
      </c>
      <c r="C72" s="71">
        <v>162000</v>
      </c>
      <c r="D72" s="86"/>
      <c r="E72" s="76" t="s">
        <v>50</v>
      </c>
      <c r="F72" s="70">
        <v>360</v>
      </c>
      <c r="G72" s="87"/>
      <c r="H72" s="45">
        <f t="shared" si="17"/>
        <v>10577.777777777777</v>
      </c>
      <c r="I72" s="45">
        <f t="shared" si="18"/>
        <v>881.4814814814815</v>
      </c>
      <c r="J72" s="40">
        <f t="shared" si="19"/>
        <v>1200</v>
      </c>
      <c r="K72" s="86"/>
      <c r="L72" s="71">
        <v>135</v>
      </c>
      <c r="M72" s="87"/>
      <c r="N72" s="40">
        <f>1.5*4*60</f>
        <v>360</v>
      </c>
      <c r="O72" s="88"/>
      <c r="P72" s="102">
        <v>305</v>
      </c>
      <c r="Q72" s="99">
        <v>12</v>
      </c>
      <c r="R72" s="63"/>
      <c r="S72" s="96">
        <v>1320</v>
      </c>
      <c r="U72" s="87"/>
    </row>
    <row r="73" spans="1:21" ht="12.75">
      <c r="A73" s="108">
        <f t="shared" si="12"/>
        <v>1428000</v>
      </c>
      <c r="B73" s="108">
        <f t="shared" si="13"/>
        <v>119000</v>
      </c>
      <c r="C73" s="71">
        <v>162000</v>
      </c>
      <c r="D73" s="86"/>
      <c r="E73" s="76" t="s">
        <v>50</v>
      </c>
      <c r="F73" s="70">
        <v>480</v>
      </c>
      <c r="G73" s="87"/>
      <c r="H73" s="45">
        <f t="shared" si="17"/>
        <v>7889.50276243094</v>
      </c>
      <c r="I73" s="45">
        <f t="shared" si="18"/>
        <v>657.4585635359116</v>
      </c>
      <c r="J73" s="40">
        <f t="shared" si="19"/>
        <v>895.0276243093923</v>
      </c>
      <c r="K73" s="86"/>
      <c r="L73" s="70">
        <v>181</v>
      </c>
      <c r="M73" s="87"/>
      <c r="N73" s="40">
        <f>2*4*60</f>
        <v>480</v>
      </c>
      <c r="O73" s="88"/>
      <c r="P73" s="102">
        <v>305</v>
      </c>
      <c r="Q73" s="99">
        <v>12</v>
      </c>
      <c r="R73" s="63"/>
      <c r="S73" s="96">
        <v>1320</v>
      </c>
      <c r="U73" s="87"/>
    </row>
    <row r="74" spans="1:21" ht="12.75">
      <c r="A74" s="108">
        <f t="shared" si="12"/>
        <v>1428000</v>
      </c>
      <c r="B74" s="108">
        <f t="shared" si="13"/>
        <v>119000</v>
      </c>
      <c r="C74" s="71">
        <v>162000</v>
      </c>
      <c r="D74" s="86"/>
      <c r="E74" s="76" t="s">
        <v>50</v>
      </c>
      <c r="F74" s="70">
        <v>610</v>
      </c>
      <c r="G74" s="87"/>
      <c r="H74" s="45">
        <f t="shared" si="17"/>
        <v>6263.1578947368425</v>
      </c>
      <c r="I74" s="45">
        <f t="shared" si="18"/>
        <v>521.9298245614035</v>
      </c>
      <c r="J74" s="40">
        <f t="shared" si="19"/>
        <v>710.5263157894736</v>
      </c>
      <c r="K74" s="86"/>
      <c r="L74" s="71">
        <v>228</v>
      </c>
      <c r="M74" s="87"/>
      <c r="N74" s="40">
        <f>43/17*4*60</f>
        <v>607.0588235294117</v>
      </c>
      <c r="O74" s="88"/>
      <c r="P74" s="102">
        <v>305</v>
      </c>
      <c r="Q74" s="99">
        <v>12</v>
      </c>
      <c r="R74" s="63"/>
      <c r="S74" s="96">
        <v>1320</v>
      </c>
      <c r="U74" s="87"/>
    </row>
    <row r="75" spans="1:21" ht="12.75">
      <c r="A75" s="108">
        <f t="shared" si="12"/>
        <v>1428000</v>
      </c>
      <c r="B75" s="108">
        <f t="shared" si="13"/>
        <v>119000</v>
      </c>
      <c r="C75" s="71">
        <v>162000</v>
      </c>
      <c r="D75" s="86"/>
      <c r="E75" s="76" t="s">
        <v>50</v>
      </c>
      <c r="F75" s="70">
        <v>720</v>
      </c>
      <c r="G75" s="87"/>
      <c r="H75" s="45">
        <f t="shared" si="17"/>
        <v>5269.3726937269375</v>
      </c>
      <c r="I75" s="45">
        <f t="shared" si="18"/>
        <v>439.11439114391146</v>
      </c>
      <c r="J75" s="40">
        <f t="shared" si="19"/>
        <v>597.7859778597787</v>
      </c>
      <c r="K75" s="86"/>
      <c r="L75" s="70">
        <v>271</v>
      </c>
      <c r="M75" s="87"/>
      <c r="N75" s="40">
        <f>3*4*60</f>
        <v>720</v>
      </c>
      <c r="O75" s="88"/>
      <c r="P75" s="102">
        <v>305</v>
      </c>
      <c r="Q75" s="99">
        <v>12</v>
      </c>
      <c r="R75" s="63"/>
      <c r="S75" s="96">
        <v>1320</v>
      </c>
      <c r="U75" s="87"/>
    </row>
    <row r="76" spans="1:21" ht="12.75">
      <c r="A76" s="108">
        <f t="shared" si="12"/>
        <v>1428000</v>
      </c>
      <c r="B76" s="108">
        <f t="shared" si="13"/>
        <v>119000</v>
      </c>
      <c r="C76" s="71">
        <v>162000</v>
      </c>
      <c r="D76" s="86"/>
      <c r="E76" s="76" t="s">
        <v>50</v>
      </c>
      <c r="F76" s="70">
        <v>960</v>
      </c>
      <c r="G76" s="87"/>
      <c r="H76" s="45">
        <f t="shared" si="17"/>
        <v>3955.678670360111</v>
      </c>
      <c r="I76" s="45">
        <f t="shared" si="18"/>
        <v>329.6398891966759</v>
      </c>
      <c r="J76" s="40">
        <f t="shared" si="19"/>
        <v>448.7534626038781</v>
      </c>
      <c r="K76" s="86"/>
      <c r="L76" s="71">
        <v>361</v>
      </c>
      <c r="M76" s="87"/>
      <c r="N76" s="40">
        <f>4*4*60</f>
        <v>960</v>
      </c>
      <c r="O76" s="88"/>
      <c r="P76" s="102">
        <v>305</v>
      </c>
      <c r="Q76" s="99">
        <v>12</v>
      </c>
      <c r="R76" s="63"/>
      <c r="S76" s="96">
        <v>1320</v>
      </c>
      <c r="U76" s="87"/>
    </row>
    <row r="77" spans="1:21" ht="12.75">
      <c r="A77" s="108">
        <f t="shared" si="12"/>
        <v>1428000</v>
      </c>
      <c r="B77" s="108">
        <f t="shared" si="13"/>
        <v>119000</v>
      </c>
      <c r="C77" s="71">
        <v>162000</v>
      </c>
      <c r="D77" s="86"/>
      <c r="E77" s="70" t="s">
        <v>51</v>
      </c>
      <c r="F77" s="70">
        <v>1210</v>
      </c>
      <c r="G77" s="87"/>
      <c r="H77" s="45">
        <f t="shared" si="17"/>
        <v>3474.4525547445255</v>
      </c>
      <c r="I77" s="45">
        <f t="shared" si="18"/>
        <v>289.5377128953771</v>
      </c>
      <c r="J77" s="40">
        <f t="shared" si="19"/>
        <v>394.16058394160586</v>
      </c>
      <c r="K77" s="86"/>
      <c r="L77" s="71">
        <v>411</v>
      </c>
      <c r="M77" s="87"/>
      <c r="N77" s="40">
        <f>2*43/17*4*60</f>
        <v>1214.1176470588234</v>
      </c>
      <c r="O77" s="88"/>
      <c r="P77" s="102">
        <v>305</v>
      </c>
      <c r="Q77" s="99">
        <v>12</v>
      </c>
      <c r="R77" s="63"/>
      <c r="S77" s="71">
        <v>1350</v>
      </c>
      <c r="U77" s="87"/>
    </row>
    <row r="78" spans="1:21" ht="12.75">
      <c r="A78" s="108">
        <f t="shared" si="12"/>
        <v>1428000</v>
      </c>
      <c r="B78" s="108">
        <f t="shared" si="13"/>
        <v>119000</v>
      </c>
      <c r="C78" s="71">
        <v>162000</v>
      </c>
      <c r="D78" s="86"/>
      <c r="E78" s="70" t="s">
        <v>51</v>
      </c>
      <c r="F78" s="70">
        <v>1440</v>
      </c>
      <c r="G78" s="87"/>
      <c r="H78" s="45">
        <f t="shared" si="17"/>
        <v>2932.2381930184806</v>
      </c>
      <c r="I78" s="45">
        <f t="shared" si="18"/>
        <v>244.35318275154003</v>
      </c>
      <c r="J78" s="40">
        <f t="shared" si="19"/>
        <v>332.6488706365503</v>
      </c>
      <c r="K78" s="86"/>
      <c r="L78" s="70">
        <v>487</v>
      </c>
      <c r="M78" s="87"/>
      <c r="N78" s="40">
        <f>2*3*4*60</f>
        <v>1440</v>
      </c>
      <c r="O78" s="88"/>
      <c r="P78" s="102">
        <v>305</v>
      </c>
      <c r="Q78" s="99">
        <v>12</v>
      </c>
      <c r="R78" s="63"/>
      <c r="S78" s="71">
        <v>1350</v>
      </c>
      <c r="U78" s="87"/>
    </row>
    <row r="79" spans="1:21" ht="12.75">
      <c r="A79" s="108">
        <f t="shared" si="12"/>
        <v>1428000</v>
      </c>
      <c r="B79" s="108">
        <f t="shared" si="13"/>
        <v>119000</v>
      </c>
      <c r="C79" s="71">
        <v>162000</v>
      </c>
      <c r="D79" s="86"/>
      <c r="E79" s="70" t="s">
        <v>51</v>
      </c>
      <c r="F79" s="70">
        <v>1820</v>
      </c>
      <c r="G79" s="87"/>
      <c r="H79" s="45">
        <f t="shared" si="17"/>
        <v>2318.181818181818</v>
      </c>
      <c r="I79" s="45">
        <f t="shared" si="18"/>
        <v>193.1818181818182</v>
      </c>
      <c r="J79" s="40">
        <f t="shared" si="19"/>
        <v>262.987012987013</v>
      </c>
      <c r="K79" s="86"/>
      <c r="L79" s="70">
        <v>616</v>
      </c>
      <c r="M79" s="87"/>
      <c r="N79" s="40">
        <f>3*43/17*4*60</f>
        <v>1821.1764705882351</v>
      </c>
      <c r="O79" s="88"/>
      <c r="P79" s="102">
        <v>305</v>
      </c>
      <c r="Q79" s="99">
        <v>12</v>
      </c>
      <c r="R79" s="63"/>
      <c r="S79" s="71">
        <v>1350</v>
      </c>
      <c r="U79" s="87"/>
    </row>
    <row r="80" spans="1:21" ht="12.75">
      <c r="A80" s="108">
        <f t="shared" si="12"/>
        <v>1428000</v>
      </c>
      <c r="B80" s="108">
        <f t="shared" si="13"/>
        <v>119000</v>
      </c>
      <c r="C80" s="71">
        <v>162000</v>
      </c>
      <c r="D80" s="86"/>
      <c r="E80" s="70" t="s">
        <v>51</v>
      </c>
      <c r="F80" s="70">
        <v>1920</v>
      </c>
      <c r="G80" s="87"/>
      <c r="H80" s="45">
        <f t="shared" si="17"/>
        <v>2196.923076923077</v>
      </c>
      <c r="I80" s="45">
        <f t="shared" si="18"/>
        <v>183.07692307692307</v>
      </c>
      <c r="J80" s="40">
        <f t="shared" si="19"/>
        <v>249.23076923076923</v>
      </c>
      <c r="K80" s="86"/>
      <c r="L80" s="70">
        <v>650</v>
      </c>
      <c r="M80" s="87"/>
      <c r="N80" s="40">
        <f>2*4*4*60</f>
        <v>1920</v>
      </c>
      <c r="O80" s="88"/>
      <c r="P80" s="102">
        <v>305</v>
      </c>
      <c r="Q80" s="99">
        <v>12</v>
      </c>
      <c r="R80" s="63"/>
      <c r="S80" s="71">
        <v>1350</v>
      </c>
      <c r="U80" s="87"/>
    </row>
    <row r="81" spans="1:21" ht="12.75">
      <c r="A81" s="108">
        <f t="shared" si="12"/>
        <v>1428000</v>
      </c>
      <c r="B81" s="108">
        <f t="shared" si="13"/>
        <v>119000</v>
      </c>
      <c r="C81" s="71">
        <v>162000</v>
      </c>
      <c r="D81" s="86"/>
      <c r="E81" s="70" t="s">
        <v>51</v>
      </c>
      <c r="F81" s="70">
        <v>2430</v>
      </c>
      <c r="G81" s="87"/>
      <c r="H81" s="45">
        <f t="shared" si="17"/>
        <v>1737.2262773722628</v>
      </c>
      <c r="I81" s="45">
        <f t="shared" si="18"/>
        <v>144.76885644768856</v>
      </c>
      <c r="J81" s="40">
        <f t="shared" si="19"/>
        <v>197.08029197080293</v>
      </c>
      <c r="K81" s="86"/>
      <c r="L81" s="70">
        <v>822</v>
      </c>
      <c r="M81" s="87"/>
      <c r="N81" s="40">
        <f>4*43/17*4*60</f>
        <v>2428.235294117647</v>
      </c>
      <c r="O81" s="88"/>
      <c r="P81" s="102">
        <v>305</v>
      </c>
      <c r="Q81" s="99">
        <v>12</v>
      </c>
      <c r="R81" s="63"/>
      <c r="S81" s="71">
        <v>1350</v>
      </c>
      <c r="U81" s="87"/>
    </row>
    <row r="82" spans="1:21" ht="12.75">
      <c r="A82" s="108">
        <f t="shared" si="12"/>
        <v>1428000</v>
      </c>
      <c r="B82" s="108">
        <f t="shared" si="13"/>
        <v>119000</v>
      </c>
      <c r="C82" s="71">
        <v>162000</v>
      </c>
      <c r="D82" s="86"/>
      <c r="E82" s="70" t="s">
        <v>51</v>
      </c>
      <c r="F82" s="70">
        <v>2880</v>
      </c>
      <c r="G82" s="87"/>
      <c r="H82" s="45">
        <f t="shared" si="17"/>
        <v>1464.6153846153845</v>
      </c>
      <c r="I82" s="45">
        <f t="shared" si="18"/>
        <v>122.05128205128206</v>
      </c>
      <c r="J82" s="40">
        <f t="shared" si="19"/>
        <v>166.15384615384616</v>
      </c>
      <c r="K82" s="86"/>
      <c r="L82" s="70">
        <v>975</v>
      </c>
      <c r="M82" s="87"/>
      <c r="N82" s="40">
        <f>3*4*4*60</f>
        <v>2880</v>
      </c>
      <c r="O82" s="88"/>
      <c r="P82" s="102">
        <v>305</v>
      </c>
      <c r="Q82" s="99">
        <v>12</v>
      </c>
      <c r="R82" s="63"/>
      <c r="S82" s="71">
        <v>1350</v>
      </c>
      <c r="U82" s="87"/>
    </row>
    <row r="83" spans="1:21" ht="12.75">
      <c r="A83" s="108">
        <f t="shared" si="12"/>
        <v>1428000</v>
      </c>
      <c r="B83" s="108">
        <f t="shared" si="13"/>
        <v>119000</v>
      </c>
      <c r="C83" s="71">
        <v>162000</v>
      </c>
      <c r="D83" s="86"/>
      <c r="E83" s="70" t="s">
        <v>51</v>
      </c>
      <c r="F83" s="70">
        <v>3640</v>
      </c>
      <c r="G83" s="87"/>
      <c r="H83" s="45">
        <f t="shared" si="17"/>
        <v>1158.1508515815085</v>
      </c>
      <c r="I83" s="45">
        <f t="shared" si="18"/>
        <v>96.5125709651257</v>
      </c>
      <c r="J83" s="40">
        <f t="shared" si="19"/>
        <v>131.38686131386862</v>
      </c>
      <c r="K83" s="86"/>
      <c r="L83" s="70">
        <v>1233</v>
      </c>
      <c r="M83" s="87"/>
      <c r="N83" s="40">
        <f>6*43/17*4*60</f>
        <v>3642.3529411764703</v>
      </c>
      <c r="O83" s="88"/>
      <c r="P83" s="102">
        <v>305</v>
      </c>
      <c r="Q83" s="99">
        <v>12</v>
      </c>
      <c r="R83" s="63"/>
      <c r="S83" s="71">
        <v>1350</v>
      </c>
      <c r="U83" s="87"/>
    </row>
    <row r="84" spans="1:21" ht="12.75">
      <c r="A84" s="108">
        <f t="shared" si="12"/>
        <v>1428000</v>
      </c>
      <c r="B84" s="108">
        <f t="shared" si="13"/>
        <v>119000</v>
      </c>
      <c r="C84" s="71">
        <v>162000</v>
      </c>
      <c r="D84" s="86"/>
      <c r="E84" s="70" t="s">
        <v>51</v>
      </c>
      <c r="F84" s="70">
        <v>3840</v>
      </c>
      <c r="G84" s="87"/>
      <c r="H84" s="45">
        <f t="shared" si="17"/>
        <v>1098.4615384615386</v>
      </c>
      <c r="I84" s="45">
        <f t="shared" si="18"/>
        <v>91.53846153846153</v>
      </c>
      <c r="J84" s="40">
        <f t="shared" si="19"/>
        <v>124.61538461538461</v>
      </c>
      <c r="K84" s="86"/>
      <c r="L84" s="70">
        <v>1300</v>
      </c>
      <c r="M84" s="87"/>
      <c r="N84" s="40">
        <f>4*4*4*60</f>
        <v>3840</v>
      </c>
      <c r="O84" s="88"/>
      <c r="P84" s="102">
        <v>305</v>
      </c>
      <c r="Q84" s="99">
        <v>12</v>
      </c>
      <c r="R84" s="63"/>
      <c r="S84" s="71">
        <v>1350</v>
      </c>
      <c r="U84" s="87"/>
    </row>
    <row r="85" spans="1:21" ht="12.75">
      <c r="A85" s="108">
        <f t="shared" si="12"/>
        <v>1428000</v>
      </c>
      <c r="B85" s="108">
        <f t="shared" si="13"/>
        <v>119000</v>
      </c>
      <c r="C85" s="71">
        <v>162000</v>
      </c>
      <c r="D85" s="86"/>
      <c r="E85" s="70" t="s">
        <v>51</v>
      </c>
      <c r="F85" s="70">
        <v>4860</v>
      </c>
      <c r="G85" s="87"/>
      <c r="H85" s="45">
        <f t="shared" si="17"/>
        <v>868.6131386861314</v>
      </c>
      <c r="I85" s="45">
        <f t="shared" si="18"/>
        <v>72.38442822384428</v>
      </c>
      <c r="J85" s="40">
        <f t="shared" si="19"/>
        <v>98.54014598540147</v>
      </c>
      <c r="K85" s="86"/>
      <c r="L85" s="70">
        <v>1644</v>
      </c>
      <c r="M85" s="87"/>
      <c r="N85" s="40">
        <f>8*43/17*4*60</f>
        <v>4856.470588235294</v>
      </c>
      <c r="O85" s="88"/>
      <c r="P85" s="102">
        <v>305</v>
      </c>
      <c r="Q85" s="99">
        <v>12</v>
      </c>
      <c r="R85" s="63"/>
      <c r="S85" s="71">
        <v>1350</v>
      </c>
      <c r="U85" s="87"/>
    </row>
    <row r="86" spans="1:21" ht="13.5" thickBot="1">
      <c r="A86" s="109">
        <f t="shared" si="12"/>
        <v>1428000</v>
      </c>
      <c r="B86" s="109">
        <f t="shared" si="13"/>
        <v>119000</v>
      </c>
      <c r="C86" s="105">
        <v>162000</v>
      </c>
      <c r="D86" s="86"/>
      <c r="E86" s="97" t="s">
        <v>51</v>
      </c>
      <c r="F86" s="97">
        <v>5760</v>
      </c>
      <c r="G86" s="87"/>
      <c r="H86" s="94">
        <f t="shared" si="17"/>
        <v>732.683427398666</v>
      </c>
      <c r="I86" s="94">
        <f t="shared" si="18"/>
        <v>61.05695228322217</v>
      </c>
      <c r="J86" s="95">
        <f t="shared" si="19"/>
        <v>83.11954848640329</v>
      </c>
      <c r="K86" s="86"/>
      <c r="L86" s="97">
        <v>1949</v>
      </c>
      <c r="M86" s="87"/>
      <c r="N86" s="95">
        <f>6*4*4*60</f>
        <v>5760</v>
      </c>
      <c r="O86" s="88"/>
      <c r="P86" s="104">
        <v>305</v>
      </c>
      <c r="Q86" s="101">
        <v>12</v>
      </c>
      <c r="R86" s="63"/>
      <c r="S86" s="105">
        <v>1350</v>
      </c>
      <c r="U86" s="87"/>
    </row>
    <row r="88" ht="12.75">
      <c r="A88" s="64" t="s">
        <v>45</v>
      </c>
    </row>
  </sheetData>
  <sheetProtection password="C396" sheet="1" objects="1" scenarios="1"/>
  <printOptions horizontalCentered="1"/>
  <pageMargins left="0.3937007874015748" right="0.31496062992125984" top="0.2362204724409449" bottom="0.3937007874015748" header="0" footer="0"/>
  <pageSetup fitToHeight="1" fitToWidth="1" horizontalDpi="300" verticalDpi="300" orientation="portrait" paperSize="9" scale="72" r:id="rId1"/>
  <headerFooter alignWithMargins="0">
    <oddFooter>&amp;LISSUE: 3&amp;CDATE: 12.3.10&amp;RSIGNATURE: SW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EXEECO</dc:creator>
  <cp:keywords/>
  <dc:description/>
  <cp:lastModifiedBy>Sarah Morton</cp:lastModifiedBy>
  <cp:lastPrinted>2010-03-12T16:37:04Z</cp:lastPrinted>
  <dcterms:created xsi:type="dcterms:W3CDTF">2010-03-18T08:58:38Z</dcterms:created>
  <dcterms:modified xsi:type="dcterms:W3CDTF">2010-03-18T08:58:38Z</dcterms:modified>
  <cp:category/>
  <cp:version/>
  <cp:contentType/>
  <cp:contentStatus/>
</cp:coreProperties>
</file>